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490" windowHeight="11370" tabRatio="785" activeTab="0"/>
  </bookViews>
  <sheets>
    <sheet name="一般規格1" sheetId="1" r:id="rId1"/>
    <sheet name="一般規格2" sheetId="2" r:id="rId2"/>
    <sheet name="一般規格3" sheetId="3" r:id="rId3"/>
    <sheet name="原材料仕様" sheetId="4" r:id="rId4"/>
    <sheet name="BSE証明書（牛由来原料使用の場合のみ）" sheetId="5" r:id="rId5"/>
    <sheet name="改定履歴" sheetId="6" r:id="rId6"/>
    <sheet name="【このシートは自由にお使いください】" sheetId="7" r:id="rId7"/>
    <sheet name="【日東ベストで使用）】" sheetId="8" r:id="rId8"/>
    <sheet name="国名一覧" sheetId="9" r:id="rId9"/>
  </sheets>
  <definedNames>
    <definedName name="_xlnm.Print_Area" localSheetId="0">'一般規格1'!$A$2:$AZ$66</definedName>
    <definedName name="_xlnm.Print_Area" localSheetId="1">'一般規格2'!$A$2:$AY$69</definedName>
  </definedNames>
  <calcPr fullCalcOnLoad="1"/>
</workbook>
</file>

<file path=xl/comments1.xml><?xml version="1.0" encoding="utf-8"?>
<comments xmlns="http://schemas.openxmlformats.org/spreadsheetml/2006/main">
  <authors>
    <author>日東ベスト（株）</author>
    <author>HS00054</author>
    <author>経営企画部PC6A035</author>
    <author>PC13D317</author>
    <author>清野 伸治（品質保証部）</author>
    <author>佐藤 伸幸（経理部）</author>
  </authors>
  <commentList>
    <comment ref="G39" authorId="0">
      <text>
        <r>
          <rPr>
            <sz val="9"/>
            <rFont val="ＭＳ Ｐゴシック"/>
            <family val="3"/>
          </rPr>
          <t>常温・冷暗所（15℃以下）・冷蔵（10℃以下）・冷蔵（4℃以下）・冷凍（-18℃以下）
上記区分より選択してください。
それ以外の条件が有る場合は、
直接入力してください。</t>
        </r>
      </text>
    </comment>
    <comment ref="G40" authorId="0">
      <text>
        <r>
          <rPr>
            <sz val="9"/>
            <rFont val="ＭＳ Ｐゴシック"/>
            <family val="3"/>
          </rPr>
          <t>製造日＋○ヶ月や
製造月＋○ヶ月のように
記入してください。</t>
        </r>
      </text>
    </comment>
    <comment ref="G42" authorId="0">
      <text>
        <r>
          <rPr>
            <sz val="9"/>
            <rFont val="ＭＳ Ｐゴシック"/>
            <family val="3"/>
          </rPr>
          <t>開封日＋○日の様に記入してください。
設定していない場合には
設定していないと記載を
お願いします。</t>
        </r>
      </text>
    </comment>
    <comment ref="C43" authorId="1">
      <text>
        <r>
          <rPr>
            <sz val="9"/>
            <rFont val="ＭＳ Ｐゴシック"/>
            <family val="3"/>
          </rPr>
          <t xml:space="preserve">商品のカートン表示がどういう表示になっているか確認のうえ、その旨記入下さい。
</t>
        </r>
      </text>
    </comment>
    <comment ref="J20" authorId="2">
      <text>
        <r>
          <rPr>
            <b/>
            <sz val="9"/>
            <rFont val="ＭＳ Ｐゴシック"/>
            <family val="3"/>
          </rPr>
          <t xml:space="preserve">電話番号、FAX番号は半角英数のみ使用できます。
</t>
        </r>
      </text>
    </comment>
    <comment ref="J21" authorId="2">
      <text>
        <r>
          <rPr>
            <b/>
            <sz val="9"/>
            <rFont val="ＭＳ Ｐゴシック"/>
            <family val="3"/>
          </rPr>
          <t>電話番号、FAX番号は半角英数のみ使用できます。</t>
        </r>
      </text>
    </comment>
    <comment ref="J24" authorId="2">
      <text>
        <r>
          <rPr>
            <b/>
            <sz val="9"/>
            <rFont val="ＭＳ Ｐゴシック"/>
            <family val="3"/>
          </rPr>
          <t xml:space="preserve">電話番号、FAX番号は半角英数のみ使用できます。
</t>
        </r>
      </text>
    </comment>
    <comment ref="J25" authorId="2">
      <text>
        <r>
          <rPr>
            <b/>
            <sz val="9"/>
            <rFont val="ＭＳ Ｐゴシック"/>
            <family val="3"/>
          </rPr>
          <t>電話番号、FAX番号は半角英数のみ使用できます。</t>
        </r>
      </text>
    </comment>
    <comment ref="J17" authorId="2">
      <text>
        <r>
          <rPr>
            <b/>
            <sz val="9"/>
            <rFont val="ＭＳ Ｐゴシック"/>
            <family val="3"/>
          </rPr>
          <t xml:space="preserve">日東ベストにて使用しますので、入力は不要です。
</t>
        </r>
      </text>
    </comment>
    <comment ref="J6" authorId="2">
      <text>
        <r>
          <rPr>
            <b/>
            <sz val="9"/>
            <rFont val="ＭＳ Ｐゴシック"/>
            <family val="3"/>
          </rPr>
          <t xml:space="preserve">日東ベストにて使用しますので、入力は不要です。
</t>
        </r>
      </text>
    </comment>
    <comment ref="J26" authorId="3">
      <text>
        <r>
          <rPr>
            <b/>
            <sz val="9"/>
            <rFont val="ＭＳ Ｐゴシック"/>
            <family val="3"/>
          </rPr>
          <t>製造者又は製造所の
名称及び住所</t>
        </r>
      </text>
    </comment>
    <comment ref="J13" authorId="3">
      <text>
        <r>
          <rPr>
            <b/>
            <sz val="9"/>
            <rFont val="ＭＳ Ｐゴシック"/>
            <family val="3"/>
          </rPr>
          <t>生鮮品の場合記入</t>
        </r>
      </text>
    </comment>
    <comment ref="J14" authorId="3">
      <text>
        <r>
          <rPr>
            <b/>
            <sz val="9"/>
            <rFont val="ＭＳ Ｐゴシック"/>
            <family val="3"/>
          </rPr>
          <t>加工品の場合記入
国内は都道府県まで</t>
        </r>
      </text>
    </comment>
    <comment ref="J22" authorId="3">
      <text>
        <r>
          <rPr>
            <b/>
            <sz val="9"/>
            <rFont val="ＭＳ Ｐゴシック"/>
            <family val="3"/>
          </rPr>
          <t>販売者又は輸入者表示の場合は記入
販売者が複数の場合は複数記入</t>
        </r>
      </text>
    </comment>
    <comment ref="C26" authorId="3">
      <text>
        <r>
          <rPr>
            <b/>
            <sz val="9"/>
            <rFont val="ＭＳ Ｐゴシック"/>
            <family val="3"/>
          </rPr>
          <t xml:space="preserve">選
択
</t>
        </r>
      </text>
    </comment>
    <comment ref="C22" authorId="3">
      <text>
        <r>
          <rPr>
            <b/>
            <sz val="9"/>
            <rFont val="ＭＳ Ｐゴシック"/>
            <family val="3"/>
          </rPr>
          <t>選
択</t>
        </r>
      </text>
    </comment>
    <comment ref="C11" authorId="3">
      <text>
        <r>
          <rPr>
            <b/>
            <sz val="9"/>
            <rFont val="ＭＳ Ｐゴシック"/>
            <family val="3"/>
          </rPr>
          <t>選
択</t>
        </r>
      </text>
    </comment>
    <comment ref="J30" authorId="3">
      <text>
        <r>
          <rPr>
            <b/>
            <sz val="9"/>
            <rFont val="ＭＳ Ｐゴシック"/>
            <family val="3"/>
          </rPr>
          <t>製造者又は製造所の
名称及び住所</t>
        </r>
      </text>
    </comment>
    <comment ref="J18" authorId="4">
      <text>
        <r>
          <rPr>
            <b/>
            <sz val="9"/>
            <rFont val="ＭＳ Ｐゴシック"/>
            <family val="3"/>
          </rPr>
          <t>納入者と販売者が同じ場合は納入者のみでも可</t>
        </r>
      </text>
    </comment>
    <comment ref="G41" authorId="0">
      <text>
        <r>
          <rPr>
            <sz val="9"/>
            <rFont val="ＭＳ Ｐゴシック"/>
            <family val="3"/>
          </rPr>
          <t>常温・冷暗所（15℃以下）・冷蔵（10℃以下）・冷蔵（4℃以下）・冷凍（-18℃以下）
上記区分より選択してください。
それ以外の条件が有る場合は、
直接入力してください。</t>
        </r>
      </text>
    </comment>
    <comment ref="C38" authorId="5">
      <text>
        <r>
          <rPr>
            <sz val="9"/>
            <rFont val="ＭＳ Ｐゴシック"/>
            <family val="3"/>
          </rPr>
          <t>書ききれない場合は別紙又は自由シートに記載してください。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経営企画部PC6A035</author>
    <author>日東ベスト</author>
  </authors>
  <commentList>
    <comment ref="J6" authorId="0">
      <text>
        <r>
          <rPr>
            <b/>
            <sz val="9"/>
            <rFont val="ＭＳ Ｐゴシック"/>
            <family val="3"/>
          </rPr>
          <t>このセルには入力できません。
”一般規格1”
のシートで入力してください。</t>
        </r>
      </text>
    </comment>
    <comment ref="J5" authorId="0">
      <text>
        <r>
          <rPr>
            <b/>
            <sz val="9"/>
            <rFont val="ＭＳ Ｐゴシック"/>
            <family val="3"/>
          </rPr>
          <t xml:space="preserve">日東ベストにて使用しますので、入力は不要です。
</t>
        </r>
      </text>
    </comment>
    <comment ref="Y29" authorId="1">
      <text>
        <r>
          <rPr>
            <b/>
            <sz val="9"/>
            <color indexed="10"/>
            <rFont val="ＭＳ Ｐゴシック"/>
            <family val="3"/>
          </rPr>
          <t>規格値が陰性の場合は陰性の感度を明記して下さい
以下、未満の場合は1g中を表しますので特に記入の必要はありません</t>
        </r>
      </text>
    </comment>
    <comment ref="Y30" authorId="1">
      <text>
        <r>
          <rPr>
            <b/>
            <sz val="9"/>
            <color indexed="10"/>
            <rFont val="ＭＳ Ｐゴシック"/>
            <family val="3"/>
          </rPr>
          <t>規格値が陰性の場合は陰性の感度を明記して下さい
以下、未満の場合は1g中を表しますので特に記入の必要はありません</t>
        </r>
      </text>
    </comment>
    <comment ref="Y31" authorId="1">
      <text>
        <r>
          <rPr>
            <b/>
            <sz val="9"/>
            <color indexed="10"/>
            <rFont val="ＭＳ Ｐゴシック"/>
            <family val="3"/>
          </rPr>
          <t>規格値が陰性の場合は陰性の感度を明記して下さい
以下、未満の場合は1g中を表しますので特に記入の必要はありません</t>
        </r>
      </text>
    </comment>
    <comment ref="Y32" authorId="1">
      <text>
        <r>
          <rPr>
            <b/>
            <sz val="9"/>
            <color indexed="10"/>
            <rFont val="ＭＳ Ｐゴシック"/>
            <family val="3"/>
          </rPr>
          <t>規格値が陰性の場合は陰性の感度を明記して下さい
以下、未満の場合は1g中を表しますので特に記入の必要はありません</t>
        </r>
      </text>
    </comment>
    <comment ref="Y33" authorId="1">
      <text>
        <r>
          <rPr>
            <b/>
            <sz val="9"/>
            <color indexed="10"/>
            <rFont val="ＭＳ Ｐゴシック"/>
            <family val="3"/>
          </rPr>
          <t>規格値が陰性の場合は陰性の感度を明記して下さい
以下、未満の場合は1g中を表しますので特に記入の必要はありません</t>
        </r>
      </text>
    </comment>
    <comment ref="Y34" authorId="1">
      <text>
        <r>
          <rPr>
            <b/>
            <sz val="9"/>
            <color indexed="10"/>
            <rFont val="ＭＳ Ｐゴシック"/>
            <family val="3"/>
          </rPr>
          <t>規格値が陰性の場合は陰性の感度を明記して下さい
以下、未満の場合は1g中を表しますので特に記入の必要はありません</t>
        </r>
      </text>
    </comment>
    <comment ref="Y35" authorId="1">
      <text>
        <r>
          <rPr>
            <b/>
            <sz val="9"/>
            <color indexed="10"/>
            <rFont val="ＭＳ Ｐゴシック"/>
            <family val="3"/>
          </rPr>
          <t>規格値が陰性の場合は陰性の感度を明記して下さい
以下、未満の場合は1g中を表しますので特に記入の必要はありません</t>
        </r>
      </text>
    </comment>
    <comment ref="Y36" authorId="1">
      <text>
        <r>
          <rPr>
            <b/>
            <sz val="9"/>
            <color indexed="10"/>
            <rFont val="ＭＳ Ｐゴシック"/>
            <family val="3"/>
          </rPr>
          <t>規格値が陰性の場合は陰性の感度を明記して下さい
以下、未満の場合は1g中を表しますので特に記入の必要はありません</t>
        </r>
      </text>
    </comment>
    <comment ref="Y37" authorId="1">
      <text>
        <r>
          <rPr>
            <b/>
            <sz val="9"/>
            <color indexed="10"/>
            <rFont val="ＭＳ Ｐゴシック"/>
            <family val="3"/>
          </rPr>
          <t>規格値が陰性の場合は陰性の感度を明記して下さい
以下、未満の場合は1g中を表しますので特に記入の必要はありません</t>
        </r>
      </text>
    </comment>
    <comment ref="Y38" authorId="1">
      <text>
        <r>
          <rPr>
            <b/>
            <sz val="9"/>
            <color indexed="10"/>
            <rFont val="ＭＳ Ｐゴシック"/>
            <family val="3"/>
          </rPr>
          <t>規格値が陰性の場合は陰性の感度を明記して下さい
以下、未満の場合は1g中を表しますので特に記入の必要はありません</t>
        </r>
      </text>
    </comment>
  </commentList>
</comments>
</file>

<file path=xl/comments3.xml><?xml version="1.0" encoding="utf-8"?>
<comments xmlns="http://schemas.openxmlformats.org/spreadsheetml/2006/main">
  <authors>
    <author>日東ベスト（株）</author>
    <author>経営企画部PC6A035</author>
    <author>日東ベスト</author>
    <author>PC13D317</author>
    <author>佐藤 伸幸（経理部）</author>
  </authors>
  <commentList>
    <comment ref="K5" authorId="0">
      <text>
        <r>
          <rPr>
            <b/>
            <sz val="9"/>
            <rFont val="ＭＳ Ｐゴシック"/>
            <family val="3"/>
          </rPr>
          <t>日東ベストにて使用しますので、入力は不要です。</t>
        </r>
      </text>
    </comment>
    <comment ref="K6" authorId="1">
      <text>
        <r>
          <rPr>
            <b/>
            <sz val="9"/>
            <rFont val="ＭＳ Ｐゴシック"/>
            <family val="3"/>
          </rPr>
          <t>このセルには入力できません。
”一般規格1”
のシートで入力してください。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日本食品標準成分表</t>
        </r>
        <r>
          <rPr>
            <b/>
            <sz val="9"/>
            <color indexed="10"/>
            <rFont val="ＭＳ Ｐゴシック"/>
            <family val="3"/>
          </rPr>
          <t>七訂</t>
        </r>
        <r>
          <rPr>
            <b/>
            <sz val="9"/>
            <rFont val="ＭＳ Ｐゴシック"/>
            <family val="3"/>
          </rPr>
          <t>の項目による</t>
        </r>
      </text>
    </comment>
    <comment ref="T20" authorId="3">
      <text>
        <r>
          <rPr>
            <sz val="9"/>
            <rFont val="ＭＳ Ｐゴシック"/>
            <family val="3"/>
          </rPr>
          <t>横の枠に
【動物性】【植物性】の
内訳を記載</t>
        </r>
      </text>
    </comment>
    <comment ref="X5" authorId="4">
      <text>
        <r>
          <rPr>
            <b/>
            <sz val="9"/>
            <rFont val="ＭＳ Ｐゴシック"/>
            <family val="3"/>
          </rPr>
          <t>食品番号を記載の場合は個別の成分の記載は無しでかまいません。</t>
        </r>
      </text>
    </comment>
  </commentList>
</comments>
</file>

<file path=xl/comments4.xml><?xml version="1.0" encoding="utf-8"?>
<comments xmlns="http://schemas.openxmlformats.org/spreadsheetml/2006/main">
  <authors>
    <author>日東ベスト（株）</author>
    <author>日東ベスト</author>
    <author>経営企画部PC6A035</author>
    <author>PC13D317</author>
    <author>清野 伸治（品質保証部）</author>
    <author>経営企画部</author>
  </authors>
  <commentList>
    <comment ref="E3" authorId="0">
      <text>
        <r>
          <rPr>
            <b/>
            <sz val="9"/>
            <color indexed="10"/>
            <rFont val="ＭＳ Ｐゴシック"/>
            <family val="3"/>
          </rPr>
          <t>日東ベストにて使用しますので、入力は不要です。</t>
        </r>
      </text>
    </comment>
    <comment ref="P14" authorId="1">
      <text>
        <r>
          <rPr>
            <b/>
            <sz val="9"/>
            <rFont val="ＭＳ Ｐゴシック"/>
            <family val="3"/>
          </rPr>
          <t>備考はここにまとめて記載して下さい。</t>
        </r>
      </text>
    </comment>
    <comment ref="S18" authorId="2">
      <text>
        <r>
          <rPr>
            <b/>
            <sz val="9"/>
            <rFont val="ＭＳ Ｐゴシック"/>
            <family val="3"/>
          </rPr>
          <t>すべての原材料について（加工助剤を含む）、アレルギー物質表示対象である場合は、該当する欄に</t>
        </r>
        <r>
          <rPr>
            <b/>
            <sz val="9"/>
            <color indexed="12"/>
            <rFont val="ＭＳ Ｐゴシック"/>
            <family val="3"/>
          </rPr>
          <t xml:space="preserve"> 1</t>
        </r>
        <r>
          <rPr>
            <b/>
            <sz val="9"/>
            <rFont val="ＭＳ Ｐゴシック"/>
            <family val="3"/>
          </rPr>
          <t xml:space="preserve">（半角） 、アレルギー物質表示不要の場合は </t>
        </r>
        <r>
          <rPr>
            <b/>
            <sz val="9"/>
            <color indexed="12"/>
            <rFont val="ＭＳ Ｐゴシック"/>
            <family val="3"/>
          </rPr>
          <t xml:space="preserve">0 </t>
        </r>
        <r>
          <rPr>
            <b/>
            <sz val="9"/>
            <rFont val="ＭＳ Ｐゴシック"/>
            <family val="3"/>
          </rPr>
          <t xml:space="preserve">(半角）を、製造工程上のコンタミに関する注意喚起の場合は </t>
        </r>
        <r>
          <rPr>
            <b/>
            <sz val="9"/>
            <color indexed="12"/>
            <rFont val="ＭＳ Ｐゴシック"/>
            <family val="3"/>
          </rPr>
          <t xml:space="preserve">2 </t>
        </r>
        <r>
          <rPr>
            <b/>
            <sz val="9"/>
            <rFont val="ＭＳ Ｐゴシック"/>
            <family val="3"/>
          </rPr>
          <t>(半角）を、記入してください。</t>
        </r>
      </text>
    </comment>
    <comment ref="AU19" authorId="3">
      <text>
        <r>
          <rPr>
            <b/>
            <sz val="9"/>
            <color indexed="10"/>
            <rFont val="ＭＳ Ｐゴシック"/>
            <family val="3"/>
          </rPr>
          <t>原材料が
「たん白加水分解物（魚介類）」
「魚醤（魚介類）」
「魚醤パウダー（魚介類）」
「魚肉すり身（魚介類）」
「魚油（魚介類）」
「魚介エキス（魚介類）」
のいずれかの場合のみ入力可能</t>
        </r>
      </text>
    </comment>
    <comment ref="B20" authorId="4">
      <text>
        <r>
          <rPr>
            <b/>
            <sz val="9"/>
            <rFont val="ＭＳ Ｐゴシック"/>
            <family val="3"/>
          </rPr>
          <t>複合原材料で無い場合は原材料に番号をつけ、枝番号を0としてください。
複合原材料の場合は、一般名について枝番号を0とし詳細は枝番号を1から順次記入してください。
更に原料が分かれる場合は 1-2-3 と ハイフン”－”でつないで詳細を記入願います。</t>
        </r>
      </text>
    </comment>
    <comment ref="E14" authorId="5">
      <text>
        <r>
          <rPr>
            <b/>
            <sz val="9"/>
            <rFont val="ＭＳ Ｐゴシック"/>
            <family val="3"/>
          </rPr>
          <t>このセルには入力できません。
”一般規格1”
のシートで入力してください。</t>
        </r>
      </text>
    </comment>
    <comment ref="I14" authorId="5">
      <text>
        <r>
          <rPr>
            <b/>
            <sz val="9"/>
            <rFont val="ＭＳ Ｐゴシック"/>
            <family val="3"/>
          </rPr>
          <t>このセルには入力できません。
”一般規格１”
のシートで入力してください。</t>
        </r>
      </text>
    </comment>
    <comment ref="M14" authorId="2">
      <text>
        <r>
          <rPr>
            <b/>
            <sz val="9"/>
            <rFont val="ＭＳ Ｐゴシック"/>
            <family val="3"/>
          </rPr>
          <t xml:space="preserve">このセルには入力できません。
”一般規格1”
のシートで入力してください。
</t>
        </r>
      </text>
    </comment>
    <comment ref="E15" authorId="5">
      <text>
        <r>
          <rPr>
            <b/>
            <sz val="9"/>
            <rFont val="ＭＳ Ｐゴシック"/>
            <family val="3"/>
          </rPr>
          <t>このセルには入力できません。
”一般規格1”
のシートで入力してください。</t>
        </r>
      </text>
    </comment>
    <comment ref="I15" authorId="5">
      <text>
        <r>
          <rPr>
            <b/>
            <sz val="9"/>
            <rFont val="ＭＳ Ｐゴシック"/>
            <family val="3"/>
          </rPr>
          <t xml:space="preserve">このセルは入力できません。
”一般規格1”
のシートで入力してください。
</t>
        </r>
      </text>
    </comment>
    <comment ref="M15" authorId="2">
      <text>
        <r>
          <rPr>
            <b/>
            <sz val="9"/>
            <rFont val="ＭＳ Ｐゴシック"/>
            <family val="3"/>
          </rPr>
          <t>このセルには入力できません。
”一般規格1”
のシートで入力してください。</t>
        </r>
      </text>
    </comment>
    <comment ref="E16" authorId="5">
      <text>
        <r>
          <rPr>
            <b/>
            <sz val="9"/>
            <rFont val="ＭＳ Ｐゴシック"/>
            <family val="3"/>
          </rPr>
          <t xml:space="preserve">このセルには入力できません。
”一般規格1”
のシートで入力してください。
</t>
        </r>
      </text>
    </comment>
    <comment ref="I16" authorId="5">
      <text>
        <r>
          <rPr>
            <b/>
            <sz val="9"/>
            <rFont val="ＭＳ Ｐゴシック"/>
            <family val="3"/>
          </rPr>
          <t>このセルには入力できません。”一般規格１”のシートで入力してください。</t>
        </r>
      </text>
    </comment>
    <comment ref="M16" authorId="2">
      <text>
        <r>
          <rPr>
            <b/>
            <sz val="9"/>
            <rFont val="ＭＳ Ｐゴシック"/>
            <family val="3"/>
          </rPr>
          <t>このセルには入力できません。
”一般規格１”
のシートで入力してください。</t>
        </r>
      </text>
    </comment>
    <comment ref="E17" authorId="5">
      <text>
        <r>
          <rPr>
            <b/>
            <sz val="9"/>
            <rFont val="ＭＳ Ｐゴシック"/>
            <family val="3"/>
          </rPr>
          <t>このセルには入力できません。
”一般規格１”
のシートで入力してください。</t>
        </r>
      </text>
    </comment>
    <comment ref="I17" authorId="5">
      <text>
        <r>
          <rPr>
            <b/>
            <sz val="9"/>
            <rFont val="ＭＳ Ｐゴシック"/>
            <family val="3"/>
          </rPr>
          <t>このセルには入力できません。
”一般規格1”
のシートで入力してください。</t>
        </r>
      </text>
    </comment>
    <comment ref="M17" authorId="2">
      <text>
        <r>
          <rPr>
            <b/>
            <sz val="9"/>
            <rFont val="ＭＳ Ｐゴシック"/>
            <family val="3"/>
          </rPr>
          <t>このセルには入力できません。
”一般規格１”
のシートで入力してください。</t>
        </r>
      </text>
    </comment>
    <comment ref="E18" authorId="2">
      <text>
        <r>
          <rPr>
            <b/>
            <sz val="9"/>
            <rFont val="ＭＳ Ｐゴシック"/>
            <family val="3"/>
          </rPr>
          <t>一般名を記入してください。
基原原料まで分解してください。
加工助剤についても記入してください。</t>
        </r>
      </text>
    </comment>
    <comment ref="F18" authorId="4">
      <text>
        <r>
          <rPr>
            <b/>
            <sz val="9"/>
            <rFont val="ＭＳ Ｐゴシック"/>
            <family val="3"/>
          </rPr>
          <t>全体で100%になるよう
記入してください</t>
        </r>
      </text>
    </comment>
    <comment ref="G18" authorId="4">
      <text>
        <r>
          <rPr>
            <b/>
            <sz val="9"/>
            <rFont val="ＭＳ Ｐゴシック"/>
            <family val="3"/>
          </rPr>
          <t>基原原料が１種類で
100%の場合は省略可
(記入が無い場合は
100%と判断させて
いただきます）</t>
        </r>
      </text>
    </comment>
    <comment ref="H18" authorId="2">
      <text>
        <r>
          <rPr>
            <b/>
            <sz val="9"/>
            <rFont val="ＭＳ Ｐゴシック"/>
            <family val="3"/>
          </rPr>
          <t>表示する場合の名称を記入してください。</t>
        </r>
      </text>
    </comment>
    <comment ref="L18" authorId="2">
      <text>
        <r>
          <rPr>
            <b/>
            <sz val="9"/>
            <rFont val="ＭＳ Ｐゴシック"/>
            <family val="3"/>
          </rPr>
          <t>必ず添加物の用途を記入してください。</t>
        </r>
      </text>
    </comment>
    <comment ref="M18" authorId="2">
      <text>
        <r>
          <rPr>
            <b/>
            <sz val="9"/>
            <rFont val="ＭＳ Ｐゴシック"/>
            <family val="3"/>
          </rPr>
          <t xml:space="preserve">1：加工助剤
2：キャリーオーバー
の中から選択してください。
</t>
        </r>
      </text>
    </comment>
    <comment ref="N18" authorId="2">
      <text>
        <r>
          <rPr>
            <b/>
            <sz val="9"/>
            <rFont val="ＭＳ Ｐゴシック"/>
            <family val="3"/>
          </rPr>
          <t>①一次原料は、メーカー名,、農産物等については、取り扱っている商社名を記入してください。
②基原原料部分もできる限り記入してください。</t>
        </r>
      </text>
    </comment>
    <comment ref="R18" authorId="2">
      <text>
        <r>
          <rPr>
            <b/>
            <sz val="9"/>
            <rFont val="ＭＳ Ｐゴシック"/>
            <family val="3"/>
          </rPr>
          <t>遺伝子組換え表示の対象となっているもの（大豆、トウモロコシ、ジャガイモ、なたね、綿、甜菜、アルファルファ、パパイヤ）について、
1：組換
2：非組換
3：不分別
の中から選択してください。</t>
        </r>
      </text>
    </comment>
    <comment ref="I19" authorId="2">
      <text>
        <r>
          <rPr>
            <b/>
            <sz val="9"/>
            <rFont val="ＭＳ Ｐゴシック"/>
            <family val="3"/>
          </rPr>
          <t>農産、水産、畜産の動植物名を記載してください。
アレルゲン品目に限らず単体原材料について全て記入して下さい。</t>
        </r>
      </text>
    </comment>
    <comment ref="J19" authorId="2">
      <text>
        <r>
          <rPr>
            <b/>
            <sz val="9"/>
            <rFont val="ＭＳ Ｐゴシック"/>
            <family val="3"/>
          </rPr>
          <t>表示の必要性について
1：表示必要
2：表示不要
の中から選択してください。
表示に必要な28品目以外は記載せず空白のままとしてください。</t>
        </r>
      </text>
    </comment>
    <comment ref="K19" authorId="2">
      <text>
        <r>
          <rPr>
            <b/>
            <sz val="9"/>
            <rFont val="ＭＳ Ｐゴシック"/>
            <family val="3"/>
          </rPr>
          <t>①アレルギー表示不要の場合の理由等を記入してください。
②魚介類の情報等が有れば記入してください。</t>
        </r>
      </text>
    </comment>
    <comment ref="O19" authorId="2">
      <text>
        <r>
          <rPr>
            <b/>
            <sz val="9"/>
            <rFont val="ＭＳ Ｐゴシック"/>
            <family val="3"/>
          </rPr>
          <t>①加工品は加工国名を記載してください。
②基原原料は原産国を記載してください。
③他を付ける場合は「その他」と記入してください。</t>
        </r>
      </text>
    </comment>
    <comment ref="P19" authorId="2">
      <text>
        <r>
          <rPr>
            <b/>
            <sz val="9"/>
            <rFont val="ＭＳ Ｐゴシック"/>
            <family val="3"/>
          </rPr>
          <t>産地は出来うる限り記載願います。
国産の場合は極力都道府県名を記載願います。</t>
        </r>
      </text>
    </comment>
    <comment ref="Q19" authorId="2">
      <text>
        <r>
          <rPr>
            <b/>
            <sz val="9"/>
            <rFont val="ＭＳ Ｐゴシック"/>
            <family val="3"/>
          </rPr>
          <t>1：限定（国名）
2：限定（産地）
3：非限定
の中から選択してください。</t>
        </r>
      </text>
    </comment>
    <comment ref="B18" authorId="4">
      <text>
        <r>
          <t/>
        </r>
      </text>
    </comment>
  </commentList>
</comments>
</file>

<file path=xl/comments5.xml><?xml version="1.0" encoding="utf-8"?>
<comments xmlns="http://schemas.openxmlformats.org/spreadsheetml/2006/main">
  <authors>
    <author>日東ベスト（株）</author>
  </authors>
  <commentList>
    <comment ref="J10" authorId="0">
      <text>
        <r>
          <rPr>
            <b/>
            <sz val="9"/>
            <color indexed="10"/>
            <rFont val="ＭＳ Ｐゴシック"/>
            <family val="3"/>
          </rPr>
          <t>日東ベストにて使用しますので、入力は不要です。</t>
        </r>
      </text>
    </comment>
  </commentList>
</comments>
</file>

<file path=xl/comments6.xml><?xml version="1.0" encoding="utf-8"?>
<comments xmlns="http://schemas.openxmlformats.org/spreadsheetml/2006/main">
  <authors>
    <author>PC13D317</author>
  </authors>
  <commentList>
    <comment ref="G5" authorId="0">
      <text>
        <r>
          <rPr>
            <sz val="11"/>
            <color indexed="12"/>
            <rFont val="ＭＳ Ｐゴシック"/>
            <family val="3"/>
          </rPr>
          <t>記入例</t>
        </r>
      </text>
    </comment>
  </commentList>
</comments>
</file>

<file path=xl/comments8.xml><?xml version="1.0" encoding="utf-8"?>
<comments xmlns="http://schemas.openxmlformats.org/spreadsheetml/2006/main">
  <authors>
    <author>経営企画部PC6A035</author>
  </authors>
  <commentList>
    <comment ref="C8" authorId="0">
      <text>
        <r>
          <rPr>
            <b/>
            <sz val="9"/>
            <rFont val="ＭＳ Ｐゴシック"/>
            <family val="3"/>
          </rPr>
          <t>日東ベストにて使用しますので、入力は不要です。</t>
        </r>
      </text>
    </comment>
  </commentList>
</comments>
</file>

<file path=xl/sharedStrings.xml><?xml version="1.0" encoding="utf-8"?>
<sst xmlns="http://schemas.openxmlformats.org/spreadsheetml/2006/main" count="743" uniqueCount="587">
  <si>
    <t>日東ベスト(株)</t>
  </si>
  <si>
    <t xml:space="preserve"> 品質規格書 </t>
  </si>
  <si>
    <t>〔共通〕</t>
  </si>
  <si>
    <t>(1/3)</t>
  </si>
  <si>
    <t>作成日</t>
  </si>
  <si>
    <t>作成</t>
  </si>
  <si>
    <t>部署</t>
  </si>
  <si>
    <t>原材料コード</t>
  </si>
  <si>
    <t>氏名</t>
  </si>
  <si>
    <t>商品名</t>
  </si>
  <si>
    <t>一般名</t>
  </si>
  <si>
    <t>一般用途</t>
  </si>
  <si>
    <t>産地</t>
  </si>
  <si>
    <t>最終加工地</t>
  </si>
  <si>
    <t>品種</t>
  </si>
  <si>
    <t>仕入先コード</t>
  </si>
  <si>
    <t>納入者</t>
  </si>
  <si>
    <t>納入者名</t>
  </si>
  <si>
    <t>印</t>
  </si>
  <si>
    <t>住所</t>
  </si>
  <si>
    <t>ＴＥＬ</t>
  </si>
  <si>
    <t>ＦＡＸ</t>
  </si>
  <si>
    <t>製造者</t>
  </si>
  <si>
    <t>製造者名</t>
  </si>
  <si>
    <t>項目</t>
  </si>
  <si>
    <t>規格値</t>
  </si>
  <si>
    <t>試験方法</t>
  </si>
  <si>
    <t>備考</t>
  </si>
  <si>
    <t>○</t>
  </si>
  <si>
    <t>**非表示エリア**</t>
  </si>
  <si>
    <t>以下/</t>
  </si>
  <si>
    <t>未満/</t>
  </si>
  <si>
    <t>陰性/</t>
  </si>
  <si>
    <t>加熱してあります</t>
  </si>
  <si>
    <t>加熱してありません</t>
  </si>
  <si>
    <t>記載無し</t>
  </si>
  <si>
    <t>微生物規格</t>
  </si>
  <si>
    <t>指数</t>
  </si>
  <si>
    <t>以下/g
未満/g
陰性/  g</t>
  </si>
  <si>
    <t>一般生菌数</t>
  </si>
  <si>
    <t>×１０</t>
  </si>
  <si>
    <t>大腸菌群</t>
  </si>
  <si>
    <t>耐熱性菌</t>
  </si>
  <si>
    <t>カビ</t>
  </si>
  <si>
    <t>酵母</t>
  </si>
  <si>
    <t>製造番号の表示方法</t>
  </si>
  <si>
    <t>製造番号の読み方</t>
  </si>
  <si>
    <t>使用時の注意事項</t>
  </si>
  <si>
    <t>開封前</t>
  </si>
  <si>
    <t>保存方法</t>
  </si>
  <si>
    <t>品質保証期間</t>
  </si>
  <si>
    <t>開封後</t>
  </si>
  <si>
    <t>一括表示加熱の有無</t>
  </si>
  <si>
    <t>(2/3)</t>
  </si>
  <si>
    <t>(3/3)</t>
  </si>
  <si>
    <t>1：実測</t>
  </si>
  <si>
    <t>2：計算</t>
  </si>
  <si>
    <t>数値根拠</t>
  </si>
  <si>
    <t>可食部100ｇあたり</t>
  </si>
  <si>
    <t>(選択)</t>
  </si>
  <si>
    <t>010</t>
  </si>
  <si>
    <t>エネルギー</t>
  </si>
  <si>
    <t>kcal</t>
  </si>
  <si>
    <t>020</t>
  </si>
  <si>
    <t>kJ</t>
  </si>
  <si>
    <t>030</t>
  </si>
  <si>
    <t>g</t>
  </si>
  <si>
    <t>038</t>
  </si>
  <si>
    <t>たんぱく質</t>
  </si>
  <si>
    <t>動物性</t>
  </si>
  <si>
    <t>039</t>
  </si>
  <si>
    <t>植物性</t>
  </si>
  <si>
    <t>040</t>
  </si>
  <si>
    <t>合計</t>
  </si>
  <si>
    <t>050</t>
  </si>
  <si>
    <t>脂  質</t>
  </si>
  <si>
    <t>炭水化物</t>
  </si>
  <si>
    <t>灰　分</t>
  </si>
  <si>
    <t>ナトリウム</t>
  </si>
  <si>
    <t>mg</t>
  </si>
  <si>
    <t>カリウム</t>
  </si>
  <si>
    <t>カルシウム</t>
  </si>
  <si>
    <t>亜  鉛</t>
  </si>
  <si>
    <t>銅</t>
  </si>
  <si>
    <t>マンガン</t>
  </si>
  <si>
    <t>ビタミン</t>
  </si>
  <si>
    <t>Ａ</t>
  </si>
  <si>
    <t>レチノール</t>
  </si>
  <si>
    <t>μg</t>
  </si>
  <si>
    <t>カロテン</t>
  </si>
  <si>
    <t>α</t>
  </si>
  <si>
    <t>β</t>
  </si>
  <si>
    <t>Ｄ</t>
  </si>
  <si>
    <t>Ｅ</t>
  </si>
  <si>
    <t>γ</t>
  </si>
  <si>
    <t>δ</t>
  </si>
  <si>
    <t>葉  酸</t>
  </si>
  <si>
    <t>一価不飽和</t>
  </si>
  <si>
    <t>多価不飽和</t>
  </si>
  <si>
    <t>食物繊維</t>
  </si>
  <si>
    <t>水溶性</t>
  </si>
  <si>
    <t>不溶性</t>
  </si>
  <si>
    <t>総    量</t>
  </si>
  <si>
    <t>食塩相当量</t>
  </si>
  <si>
    <t>廃棄率</t>
  </si>
  <si>
    <t>%</t>
  </si>
  <si>
    <t xml:space="preserve"> 原　　材　　料　　仕　　様 </t>
  </si>
  <si>
    <t>1：必要</t>
  </si>
  <si>
    <t>1：加工助剤</t>
  </si>
  <si>
    <t>1：組換</t>
  </si>
  <si>
    <t>2：不要</t>
  </si>
  <si>
    <t>2：ｷｬﾘｰｵｰﾊﾞｰ</t>
  </si>
  <si>
    <t>2：非組換</t>
  </si>
  <si>
    <t>3：その他</t>
  </si>
  <si>
    <t>3：不分別</t>
  </si>
  <si>
    <t>備考欄</t>
  </si>
  <si>
    <t xml:space="preserve">   住所</t>
  </si>
  <si>
    <t xml:space="preserve">   TEL</t>
  </si>
  <si>
    <t xml:space="preserve">   ＦＡＸ</t>
  </si>
  <si>
    <t>原材料
番号</t>
  </si>
  <si>
    <t>原材料名
複合原材料詳細</t>
  </si>
  <si>
    <t>全体組成
(％)</t>
  </si>
  <si>
    <t>部分組成
(％)</t>
  </si>
  <si>
    <t>表示名</t>
  </si>
  <si>
    <t>基原原料</t>
  </si>
  <si>
    <t>添加物
用途</t>
  </si>
  <si>
    <t>微量原材料
詳細</t>
  </si>
  <si>
    <t>メーカー</t>
  </si>
  <si>
    <t>遺伝子
組換表示</t>
  </si>
  <si>
    <t>名称</t>
  </si>
  <si>
    <t>ｱﾚﾙｷﾞｰ表示の必要性</t>
  </si>
  <si>
    <t>備考/補足</t>
  </si>
  <si>
    <t>国名</t>
  </si>
  <si>
    <t>限定/
非限定</t>
  </si>
  <si>
    <t>乳</t>
  </si>
  <si>
    <t>小麦</t>
  </si>
  <si>
    <t>そば</t>
  </si>
  <si>
    <t>落花生</t>
  </si>
  <si>
    <t>あわび</t>
  </si>
  <si>
    <t>いか</t>
  </si>
  <si>
    <t>いくら</t>
  </si>
  <si>
    <t>えび</t>
  </si>
  <si>
    <t>オレンジ</t>
  </si>
  <si>
    <t>かに</t>
  </si>
  <si>
    <t>キウイ</t>
  </si>
  <si>
    <t>牛肉</t>
  </si>
  <si>
    <t>くるみ</t>
  </si>
  <si>
    <t>さけ</t>
  </si>
  <si>
    <t>さば</t>
  </si>
  <si>
    <t>大豆</t>
  </si>
  <si>
    <t>鶏肉</t>
  </si>
  <si>
    <t>豚肉</t>
  </si>
  <si>
    <t>まつたけ</t>
  </si>
  <si>
    <t>もも</t>
  </si>
  <si>
    <t>やまいも</t>
  </si>
  <si>
    <t>りんご</t>
  </si>
  <si>
    <t>ゼラチン</t>
  </si>
  <si>
    <t>バナナ</t>
  </si>
  <si>
    <t>〇</t>
  </si>
  <si>
    <t>1：使用</t>
  </si>
  <si>
    <t>国産</t>
  </si>
  <si>
    <t>1：あり</t>
  </si>
  <si>
    <t>2：混入</t>
  </si>
  <si>
    <t>輸入</t>
  </si>
  <si>
    <t>2：なし</t>
  </si>
  <si>
    <t>〇：不明</t>
  </si>
  <si>
    <t>国産・輸入</t>
  </si>
  <si>
    <t>×：不使用</t>
  </si>
  <si>
    <t xml:space="preserve"> BSE証明書 </t>
  </si>
  <si>
    <t>原材料名</t>
  </si>
  <si>
    <t>牛由来原材料</t>
  </si>
  <si>
    <t>[ ]内は選択</t>
  </si>
  <si>
    <t>( )内は入力</t>
  </si>
  <si>
    <t>[</t>
  </si>
  <si>
    <t>]</t>
  </si>
  <si>
    <t>1：肉</t>
  </si>
  <si>
    <t>（部位：</t>
  </si>
  <si>
    <t>）</t>
  </si>
  <si>
    <t>2：乳・乳製品</t>
  </si>
  <si>
    <t>3：内臓</t>
  </si>
  <si>
    <t>4：骨</t>
  </si>
  <si>
    <t>（脊椎の使用：</t>
  </si>
  <si>
    <t>5：血液</t>
  </si>
  <si>
    <t>6：その他</t>
  </si>
  <si>
    <t>（</t>
  </si>
  <si>
    <t>特定危険部位の確認</t>
  </si>
  <si>
    <t>脳</t>
  </si>
  <si>
    <t>１：使用
２：混入
〇：不明
×：不使用</t>
  </si>
  <si>
    <t>脊髄</t>
  </si>
  <si>
    <t>眼</t>
  </si>
  <si>
    <t>回腸遠位端</t>
  </si>
  <si>
    <t>国産・輸入の別</t>
  </si>
  <si>
    <t>原産国名</t>
  </si>
  <si>
    <t>（輸入の場合）</t>
  </si>
  <si>
    <t>対象食品の製造方法</t>
  </si>
  <si>
    <t>異常プリオンの不活性化処理</t>
  </si>
  <si>
    <t>(特定危険部位が含まれる場合、又は不明の場合にのみ記入)</t>
  </si>
  <si>
    <t>自主点検結果</t>
  </si>
  <si>
    <t>（製造・販売の自粛等を行った場合、原料の変更等対応の概要を記入する）</t>
  </si>
  <si>
    <t>【このシートは、日東ベストとの連絡用等、自由にお使いください。】</t>
  </si>
  <si>
    <t>書式バージョン</t>
  </si>
  <si>
    <t>Ver 5.0.1</t>
  </si>
  <si>
    <t>Ver 1.0</t>
  </si>
  <si>
    <t>Ver 2.0</t>
  </si>
  <si>
    <t>Ver 3.0-2</t>
  </si>
  <si>
    <t>Ver 4.0</t>
  </si>
  <si>
    <t>Ver 5.0</t>
  </si>
  <si>
    <t>適用日</t>
  </si>
  <si>
    <t>規格書識別コード</t>
  </si>
  <si>
    <t>MTA_200807</t>
  </si>
  <si>
    <t>MTA_200701</t>
  </si>
  <si>
    <t>このシートは日東ベストにて使用しますので入力しないでください。</t>
  </si>
  <si>
    <t>材料コード</t>
  </si>
  <si>
    <t>日付</t>
  </si>
  <si>
    <t>部署名</t>
  </si>
  <si>
    <t>日本</t>
  </si>
  <si>
    <t>アイスランド</t>
  </si>
  <si>
    <t>アイルランド</t>
  </si>
  <si>
    <t>アゼルバイジャン</t>
  </si>
  <si>
    <t>アフガニスタン</t>
  </si>
  <si>
    <t>アブハジア</t>
  </si>
  <si>
    <t>アルジェリア</t>
  </si>
  <si>
    <t>アルゼンチン</t>
  </si>
  <si>
    <t>アルバニア</t>
  </si>
  <si>
    <t>アルメニア</t>
  </si>
  <si>
    <t>アンゴラ</t>
  </si>
  <si>
    <t>アンティグア・バーブーダ</t>
  </si>
  <si>
    <t>アンドラ</t>
  </si>
  <si>
    <t>イエメン</t>
  </si>
  <si>
    <t>イスラエル</t>
  </si>
  <si>
    <t>イタリア</t>
  </si>
  <si>
    <t>イラク</t>
  </si>
  <si>
    <t>イラン</t>
  </si>
  <si>
    <t>インド</t>
  </si>
  <si>
    <t>インドネシア</t>
  </si>
  <si>
    <t>ウガンダ</t>
  </si>
  <si>
    <t>ウクライナ</t>
  </si>
  <si>
    <t>ウズベキスタン</t>
  </si>
  <si>
    <t>ウルグアイ</t>
  </si>
  <si>
    <t>エクアドル</t>
  </si>
  <si>
    <t>エジプト</t>
  </si>
  <si>
    <t>エストニア</t>
  </si>
  <si>
    <t>エチオピア</t>
  </si>
  <si>
    <t>エリトリア</t>
  </si>
  <si>
    <t>エルサルバドル</t>
  </si>
  <si>
    <t>オーストラリア</t>
  </si>
  <si>
    <t>オーストリア</t>
  </si>
  <si>
    <t>オマーン</t>
  </si>
  <si>
    <t>オランダ</t>
  </si>
  <si>
    <t>ガーナ</t>
  </si>
  <si>
    <t>カーボベルデ</t>
  </si>
  <si>
    <t>ガイアナ</t>
  </si>
  <si>
    <t>カザフスタン</t>
  </si>
  <si>
    <t>カタール</t>
  </si>
  <si>
    <t>カナダ</t>
  </si>
  <si>
    <t>ガボン</t>
  </si>
  <si>
    <t>カメルーン</t>
  </si>
  <si>
    <t>ガンビア</t>
  </si>
  <si>
    <t>カンボジア</t>
  </si>
  <si>
    <t>ギニアビサウ</t>
  </si>
  <si>
    <t>ギニア</t>
  </si>
  <si>
    <t>キプロス</t>
  </si>
  <si>
    <t>キューバ</t>
  </si>
  <si>
    <t>ギリシャ</t>
  </si>
  <si>
    <t>キリバス</t>
  </si>
  <si>
    <t>キルギス</t>
  </si>
  <si>
    <t>グアテマラ</t>
  </si>
  <si>
    <t>クウェート</t>
  </si>
  <si>
    <t>グレナダ</t>
  </si>
  <si>
    <t>クロアチア</t>
  </si>
  <si>
    <t>ケニア</t>
  </si>
  <si>
    <t>コートジボワール</t>
  </si>
  <si>
    <t>コスタリカ</t>
  </si>
  <si>
    <t>コモロ</t>
  </si>
  <si>
    <t>コロンビア</t>
  </si>
  <si>
    <t>サウジアラビア</t>
  </si>
  <si>
    <t>西サハラ</t>
  </si>
  <si>
    <t>サモア</t>
  </si>
  <si>
    <t>サントメ・プリンシペ</t>
  </si>
  <si>
    <t>ザンビア</t>
  </si>
  <si>
    <t>サンマリノ</t>
  </si>
  <si>
    <t>シエラレオネ</t>
  </si>
  <si>
    <t>ジブチ</t>
  </si>
  <si>
    <t>ジャマイカ</t>
  </si>
  <si>
    <t>シリア</t>
  </si>
  <si>
    <t>シンガポール</t>
  </si>
  <si>
    <t>ジンバブエ</t>
  </si>
  <si>
    <t>スイス</t>
  </si>
  <si>
    <t>スウェーデン</t>
  </si>
  <si>
    <t>スーダン</t>
  </si>
  <si>
    <t>スリナム</t>
  </si>
  <si>
    <t>スリランカ</t>
  </si>
  <si>
    <t>スロバキア</t>
  </si>
  <si>
    <t>スロベニア</t>
  </si>
  <si>
    <t>スワジランド</t>
  </si>
  <si>
    <t>セーシェル</t>
  </si>
  <si>
    <t>セネガル</t>
  </si>
  <si>
    <t>セントルシア</t>
  </si>
  <si>
    <t>ソマリア</t>
  </si>
  <si>
    <t>ソマリランド</t>
  </si>
  <si>
    <t>ソロモン諸島</t>
  </si>
  <si>
    <t>タイ</t>
  </si>
  <si>
    <t>タジキスタン</t>
  </si>
  <si>
    <t>タンザニア</t>
  </si>
  <si>
    <t>チェコ</t>
  </si>
  <si>
    <t>チャド</t>
  </si>
  <si>
    <t>チュニジア</t>
  </si>
  <si>
    <t>チリ</t>
  </si>
  <si>
    <t>ツバル</t>
  </si>
  <si>
    <t>デンマーク</t>
  </si>
  <si>
    <t>ドイツ</t>
  </si>
  <si>
    <t>トーゴ</t>
  </si>
  <si>
    <t>トリニダード・トバゴ</t>
  </si>
  <si>
    <t>トルクメニスタン</t>
  </si>
  <si>
    <t>トルコ</t>
  </si>
  <si>
    <t>トンガ</t>
  </si>
  <si>
    <t>ナイジェリア</t>
  </si>
  <si>
    <t>ナウル</t>
  </si>
  <si>
    <t>ナミビア</t>
  </si>
  <si>
    <t>ニカラグア</t>
  </si>
  <si>
    <t>ニジェール</t>
  </si>
  <si>
    <t>ニュージーランド</t>
  </si>
  <si>
    <t>ネパール</t>
  </si>
  <si>
    <t>ノルウェー</t>
  </si>
  <si>
    <t>バーレーン</t>
  </si>
  <si>
    <t>ハイチ</t>
  </si>
  <si>
    <t>パキスタン</t>
  </si>
  <si>
    <t>バチカン</t>
  </si>
  <si>
    <t>パナマ</t>
  </si>
  <si>
    <t>バヌアツ</t>
  </si>
  <si>
    <t>バハマ</t>
  </si>
  <si>
    <t>パプアニューギニア</t>
  </si>
  <si>
    <t>パラオ</t>
  </si>
  <si>
    <t>パラグアイ</t>
  </si>
  <si>
    <t>バルバドス</t>
  </si>
  <si>
    <t>パレスチナ</t>
  </si>
  <si>
    <t>ハンガリー</t>
  </si>
  <si>
    <t>バングラデシュ</t>
  </si>
  <si>
    <t>フィジー</t>
  </si>
  <si>
    <t>ブータン</t>
  </si>
  <si>
    <t>ブラジル</t>
  </si>
  <si>
    <t>ブルガリア</t>
  </si>
  <si>
    <t>ブルキナファソ</t>
  </si>
  <si>
    <t>ブルネイ</t>
  </si>
  <si>
    <t>ブルンジ</t>
  </si>
  <si>
    <t>ベトナム</t>
  </si>
  <si>
    <t>ベナン</t>
  </si>
  <si>
    <t>ベネズエラ</t>
  </si>
  <si>
    <t>ベラルーシ</t>
  </si>
  <si>
    <t>ベリーズ</t>
  </si>
  <si>
    <t>ペルー</t>
  </si>
  <si>
    <t>ベルギー</t>
  </si>
  <si>
    <t>ポーランド</t>
  </si>
  <si>
    <t>ボスニア・ヘルツェゴビナ</t>
  </si>
  <si>
    <t>ボツワナ</t>
  </si>
  <si>
    <t>ボリビア</t>
  </si>
  <si>
    <t>ポルトガル</t>
  </si>
  <si>
    <t>ホンジュラス</t>
  </si>
  <si>
    <t>マーシャル諸島</t>
  </si>
  <si>
    <t>マダガスカル</t>
  </si>
  <si>
    <t>マラウイ</t>
  </si>
  <si>
    <t>マリ</t>
  </si>
  <si>
    <t>マルタ</t>
  </si>
  <si>
    <t>マレーシア</t>
  </si>
  <si>
    <t>ミャンマー</t>
  </si>
  <si>
    <t>メキシコ</t>
  </si>
  <si>
    <t>モーリシャス</t>
  </si>
  <si>
    <t>モーリタニア</t>
  </si>
  <si>
    <t>モザンビーク</t>
  </si>
  <si>
    <t>モナコ</t>
  </si>
  <si>
    <t>モルディブ</t>
  </si>
  <si>
    <t>モルドバ</t>
  </si>
  <si>
    <t>モロッコ</t>
  </si>
  <si>
    <t>モンゴル</t>
  </si>
  <si>
    <t>ヨルダン</t>
  </si>
  <si>
    <t>ラオス</t>
  </si>
  <si>
    <t>ラトビア</t>
  </si>
  <si>
    <t>リトアニア</t>
  </si>
  <si>
    <t>リビア</t>
  </si>
  <si>
    <t>リヒテンシュタイン</t>
  </si>
  <si>
    <t>リベリア</t>
  </si>
  <si>
    <t>ルーマニア</t>
  </si>
  <si>
    <t>ルクセンブルク</t>
  </si>
  <si>
    <t>ルワンダ</t>
  </si>
  <si>
    <t>レソト</t>
  </si>
  <si>
    <t>レバノン</t>
  </si>
  <si>
    <t>ロシア</t>
  </si>
  <si>
    <t>赤道ギニア</t>
  </si>
  <si>
    <t>韓国</t>
  </si>
  <si>
    <t>中国</t>
  </si>
  <si>
    <t>台湾</t>
  </si>
  <si>
    <t>北朝鮮</t>
  </si>
  <si>
    <t>東ティモール</t>
  </si>
  <si>
    <t>南アフリカ</t>
  </si>
  <si>
    <t>南オセチア</t>
  </si>
  <si>
    <t>北キプロス</t>
  </si>
  <si>
    <t>北米</t>
  </si>
  <si>
    <t>中米</t>
  </si>
  <si>
    <t>南米</t>
  </si>
  <si>
    <t>中東アジア</t>
  </si>
  <si>
    <t>東南アジア</t>
  </si>
  <si>
    <r>
      <t>一般規格</t>
    </r>
    <r>
      <rPr>
        <sz val="11"/>
        <rFont val="ＭＳ Ｐゴシック"/>
        <family val="3"/>
      </rPr>
      <t>　</t>
    </r>
    <r>
      <rPr>
        <sz val="9"/>
        <rFont val="ＭＳ Ｐゴシック"/>
        <family val="3"/>
      </rPr>
      <t>(外観、香味、色沢、形状、重量…等)</t>
    </r>
  </si>
  <si>
    <r>
      <t>理化学規格</t>
    </r>
    <r>
      <rPr>
        <sz val="11"/>
        <rFont val="ＭＳ Ｐゴシック"/>
        <family val="3"/>
      </rPr>
      <t>　</t>
    </r>
    <r>
      <rPr>
        <sz val="9"/>
        <rFont val="ＭＳ Ｐゴシック"/>
        <family val="3"/>
      </rPr>
      <t>(pH、水分、粘度、その他特性値)</t>
    </r>
  </si>
  <si>
    <r>
      <t>対象食品名</t>
    </r>
    <r>
      <rPr>
        <sz val="11"/>
        <rFont val="ＭＳ Ｐゴシック"/>
        <family val="3"/>
      </rPr>
      <t xml:space="preserve">
　　　</t>
    </r>
    <r>
      <rPr>
        <sz val="9"/>
        <rFont val="ＭＳ Ｐゴシック"/>
        <family val="3"/>
      </rPr>
      <t>（食品の種類）</t>
    </r>
  </si>
  <si>
    <t>サルモネラ属菌</t>
  </si>
  <si>
    <t>黄色ブドウ球菌</t>
  </si>
  <si>
    <t>Ver 5.0.2</t>
  </si>
  <si>
    <t>MTA_200809</t>
  </si>
  <si>
    <t>Ver 5.0.3</t>
  </si>
  <si>
    <t>MTA_201310</t>
  </si>
  <si>
    <t>MTA_201606</t>
  </si>
  <si>
    <t>改定履歴</t>
  </si>
  <si>
    <t>版番号</t>
  </si>
  <si>
    <t>日付</t>
  </si>
  <si>
    <t>栄養成分　（七訂）</t>
  </si>
  <si>
    <t>水  分</t>
  </si>
  <si>
    <t>　アミノ酸組成によるたんぱく質</t>
  </si>
  <si>
    <t>　トリアシルグリセロール当量</t>
  </si>
  <si>
    <t>脂肪酸</t>
  </si>
  <si>
    <t>飽和</t>
  </si>
  <si>
    <t>　コレステロール</t>
  </si>
  <si>
    <t>　利用可能炭水化物(単糖当量)</t>
  </si>
  <si>
    <t>無機質</t>
  </si>
  <si>
    <t>マグネシウム</t>
  </si>
  <si>
    <t>リ  ン</t>
  </si>
  <si>
    <t>鉄</t>
  </si>
  <si>
    <t>ヨウ素</t>
  </si>
  <si>
    <t>ﾚﾁﾉｰﾙ活性当量</t>
  </si>
  <si>
    <t>トコフェノール</t>
  </si>
  <si>
    <t>Ｋ</t>
  </si>
  <si>
    <t>Ｂ1</t>
  </si>
  <si>
    <t>Ｂ２</t>
  </si>
  <si>
    <t>ナイアシン</t>
  </si>
  <si>
    <t>Ｂ６</t>
  </si>
  <si>
    <t>Ｂ１２</t>
  </si>
  <si>
    <t>パントテン酸</t>
  </si>
  <si>
    <t>Ｃ</t>
  </si>
  <si>
    <t>アルコール（嗜好飲料＆調味料）</t>
  </si>
  <si>
    <t>045</t>
  </si>
  <si>
    <t>055</t>
  </si>
  <si>
    <t>370</t>
  </si>
  <si>
    <t>380</t>
  </si>
  <si>
    <t>390</t>
  </si>
  <si>
    <t>400</t>
  </si>
  <si>
    <t>060</t>
  </si>
  <si>
    <t>410</t>
  </si>
  <si>
    <t>420</t>
  </si>
  <si>
    <t>430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</si>
  <si>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</si>
  <si>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</si>
  <si>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</si>
  <si>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</si>
  <si>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</si>
  <si>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</si>
  <si>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</si>
  <si>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</si>
  <si>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</si>
  <si>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</si>
  <si>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</si>
  <si>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164</t>
  </si>
  <si>
    <t>165</t>
  </si>
  <si>
    <t>166</t>
  </si>
  <si>
    <t>167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</si>
  <si>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</si>
  <si>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</si>
  <si>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</si>
  <si>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</si>
  <si>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</si>
  <si>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</si>
  <si>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</si>
  <si>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</si>
  <si>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</si>
  <si>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</si>
  <si>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</si>
  <si>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</si>
  <si>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</si>
  <si>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</si>
  <si>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</si>
  <si>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</si>
  <si>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</si>
  <si>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</si>
  <si>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355</t>
  </si>
  <si>
    <t>360</t>
  </si>
  <si>
    <t>440</t>
  </si>
  <si>
    <t>450</t>
  </si>
  <si>
    <t>ビオチン</t>
  </si>
  <si>
    <t>460</t>
  </si>
  <si>
    <t>470</t>
  </si>
  <si>
    <t>g</t>
  </si>
  <si>
    <t>βｶﾛﾃﾝ当量</t>
  </si>
  <si>
    <t>g</t>
  </si>
  <si>
    <t>セレン</t>
  </si>
  <si>
    <t>クロム</t>
  </si>
  <si>
    <t>モリブデン</t>
  </si>
  <si>
    <t>βｸﾘﾌﾟﾄｷｻﾝﾁﾝ</t>
  </si>
  <si>
    <t>規格・入数</t>
  </si>
  <si>
    <t>製造工場</t>
  </si>
  <si>
    <t>一般名（食品）</t>
  </si>
  <si>
    <t>動物性</t>
  </si>
  <si>
    <t>g</t>
  </si>
  <si>
    <t>植物性</t>
  </si>
  <si>
    <t>住所</t>
  </si>
  <si>
    <t>ｇ</t>
  </si>
  <si>
    <t>ｇ</t>
  </si>
  <si>
    <r>
      <t>製造工程の概要</t>
    </r>
    <r>
      <rPr>
        <sz val="10"/>
        <color indexed="10"/>
        <rFont val="ＭＳ Ｐゴシック"/>
        <family val="3"/>
      </rPr>
      <t>　（製造工場が２箇所以上に亘る場合は、区切りが分かるように記載してください）</t>
    </r>
  </si>
  <si>
    <r>
      <t xml:space="preserve">  </t>
    </r>
    <r>
      <rPr>
        <sz val="9"/>
        <color indexed="10"/>
        <rFont val="ＭＳ Ｐゴシック"/>
        <family val="3"/>
      </rPr>
      <t>※工程中の異物検出・除去工程の有無及び基準を記載　　　※加熱工程は温度及び時間等を記載</t>
    </r>
  </si>
  <si>
    <t>魚介類</t>
  </si>
  <si>
    <t>限定入力</t>
  </si>
  <si>
    <t>◎改訂履歴（前回提出資料から内容に修正が有る場合は、必ず記入してください）</t>
  </si>
  <si>
    <t>提出日</t>
  </si>
  <si>
    <t>記入者</t>
  </si>
  <si>
    <t>会社名／部署</t>
  </si>
  <si>
    <t>記入者情報</t>
  </si>
  <si>
    <t>該当シート</t>
  </si>
  <si>
    <t>該当項目</t>
  </si>
  <si>
    <t>修正内容（前回との対比）</t>
  </si>
  <si>
    <t>一般規格１</t>
  </si>
  <si>
    <t>原材料仕様</t>
  </si>
  <si>
    <t>（原材料番号）</t>
  </si>
  <si>
    <t>規格入数</t>
  </si>
  <si>
    <t>10Kg から5Kg×2へ規格入数変更</t>
  </si>
  <si>
    <t>3-1</t>
  </si>
  <si>
    <t>○○　△△</t>
  </si>
  <si>
    <t>基原原料「さとうきび」から「甜菜、さとうきび」へ原材料追加</t>
  </si>
  <si>
    <t>Ver 6.0</t>
  </si>
  <si>
    <t>○△食品（株）／品質保証部</t>
  </si>
  <si>
    <t>※商品の画像を別ファイルでお送りください。</t>
  </si>
  <si>
    <t>※牛由来原料使用時のみ記入お願いします。</t>
  </si>
  <si>
    <r>
      <t>◎一括表示添付欄</t>
    </r>
    <r>
      <rPr>
        <b/>
        <u val="single"/>
        <sz val="10"/>
        <rFont val="ＭＳ Ｐゴシック"/>
        <family val="3"/>
      </rPr>
      <t>（画像添付又は記入）</t>
    </r>
    <r>
      <rPr>
        <sz val="11"/>
        <rFont val="ＭＳ Ｐゴシック"/>
        <family val="3"/>
      </rPr>
      <t>　　（表示が無い場合はその旨をご記入ください）
　　　　　　　　　　　　　　　　　　　　　　　　　　　　　　　(画像は100KB以下の容量でお願いします）</t>
    </r>
  </si>
  <si>
    <t>3：非限定</t>
  </si>
  <si>
    <t>1：限定（国名）</t>
  </si>
  <si>
    <t>2：限定（産地）</t>
  </si>
  <si>
    <t>原産国</t>
  </si>
  <si>
    <t>卵</t>
  </si>
  <si>
    <t>ごま</t>
  </si>
  <si>
    <t>カシューナッツ</t>
  </si>
  <si>
    <t>一般用途</t>
  </si>
  <si>
    <r>
      <t>(該当するアレルギー物質で、アレルギー表示</t>
    </r>
    <r>
      <rPr>
        <b/>
        <sz val="9"/>
        <rFont val="ＭＳ Ｐゴシック"/>
        <family val="3"/>
      </rPr>
      <t>不要</t>
    </r>
    <r>
      <rPr>
        <sz val="9"/>
        <rFont val="ＭＳ Ｐゴシック"/>
        <family val="3"/>
      </rPr>
      <t xml:space="preserve">の場合は「 </t>
    </r>
    <r>
      <rPr>
        <b/>
        <sz val="9"/>
        <color indexed="10"/>
        <rFont val="ＭＳ Ｐゴシック"/>
        <family val="3"/>
      </rPr>
      <t>0</t>
    </r>
    <r>
      <rPr>
        <sz val="9"/>
        <rFont val="ＭＳ Ｐゴシック"/>
        <family val="3"/>
      </rPr>
      <t xml:space="preserve"> 」を、アレルギー表示</t>
    </r>
    <r>
      <rPr>
        <b/>
        <sz val="9"/>
        <rFont val="ＭＳ Ｐゴシック"/>
        <family val="3"/>
      </rPr>
      <t>必要</t>
    </r>
    <r>
      <rPr>
        <sz val="9"/>
        <rFont val="ＭＳ Ｐゴシック"/>
        <family val="3"/>
      </rPr>
      <t xml:space="preserve">の場合は「 </t>
    </r>
    <r>
      <rPr>
        <b/>
        <sz val="9"/>
        <color indexed="10"/>
        <rFont val="ＭＳ Ｐゴシック"/>
        <family val="3"/>
      </rPr>
      <t>1</t>
    </r>
    <r>
      <rPr>
        <sz val="9"/>
        <rFont val="ＭＳ Ｐゴシック"/>
        <family val="3"/>
      </rPr>
      <t xml:space="preserve"> 」を、製造工程上のコンタミに関する注意喚起の場合は「 </t>
    </r>
    <r>
      <rPr>
        <b/>
        <sz val="9"/>
        <color indexed="10"/>
        <rFont val="ＭＳ Ｐゴシック"/>
        <family val="3"/>
      </rPr>
      <t>2</t>
    </r>
    <r>
      <rPr>
        <sz val="9"/>
        <rFont val="ＭＳ Ｐゴシック"/>
        <family val="3"/>
      </rPr>
      <t xml:space="preserve"> 」を入力して下さい)                    </t>
    </r>
  </si>
  <si>
    <r>
      <t>試験方法
（</t>
    </r>
    <r>
      <rPr>
        <sz val="11"/>
        <rFont val="ＭＳ Ｐゴシック"/>
        <family val="3"/>
      </rPr>
      <t>具体的培地名）</t>
    </r>
  </si>
  <si>
    <r>
      <t>↓</t>
    </r>
    <r>
      <rPr>
        <sz val="8"/>
        <rFont val="ＭＳ Ｐゴシック"/>
        <family val="3"/>
      </rPr>
      <t>該当項目は○選択</t>
    </r>
  </si>
  <si>
    <t>E.coli</t>
  </si>
  <si>
    <t>加工者</t>
  </si>
  <si>
    <t>Ver 6.1</t>
  </si>
  <si>
    <t>MTA_201912</t>
  </si>
  <si>
    <t>アーモンド</t>
  </si>
  <si>
    <t>承認</t>
  </si>
  <si>
    <t>改定日</t>
  </si>
  <si>
    <t>会社名</t>
  </si>
  <si>
    <t>住所</t>
  </si>
  <si>
    <t>外装形態</t>
  </si>
  <si>
    <t>内装形態</t>
  </si>
  <si>
    <t>食品番号</t>
  </si>
  <si>
    <t>由来 特定原材料及び特定原材料に準ずるもの</t>
  </si>
  <si>
    <t>(必須選択)</t>
  </si>
  <si>
    <t xml:space="preserve">アラブ首長国連邦 </t>
  </si>
  <si>
    <t>沿ドニエストル</t>
  </si>
  <si>
    <t>クック諸島</t>
  </si>
  <si>
    <t>コソボ</t>
  </si>
  <si>
    <t>コンゴ共和国</t>
  </si>
  <si>
    <t>コンゴ民主共和国</t>
  </si>
  <si>
    <t>ジョージア</t>
  </si>
  <si>
    <t>セルビア</t>
  </si>
  <si>
    <t>セントクリストファー・ネイビス</t>
  </si>
  <si>
    <t>中央アフリカ（共和国）</t>
  </si>
  <si>
    <t>ドミニカ共和国</t>
  </si>
  <si>
    <t>ドミニカ国</t>
  </si>
  <si>
    <t>ニウエ</t>
  </si>
  <si>
    <t>フィリピン</t>
  </si>
  <si>
    <t>フランス</t>
  </si>
  <si>
    <t>ミクロネシア（連邦）</t>
  </si>
  <si>
    <t>南スーダン</t>
  </si>
  <si>
    <t>モンテネグロ</t>
  </si>
  <si>
    <t>欧州/EU</t>
  </si>
  <si>
    <t>国名一覧</t>
  </si>
  <si>
    <t>オセアニア</t>
  </si>
  <si>
    <t>ナゴルノ・カラバフ</t>
  </si>
  <si>
    <t>フィンランド</t>
  </si>
  <si>
    <t>アメリカ又は米国</t>
  </si>
  <si>
    <t>イギリス又は英国</t>
  </si>
  <si>
    <t>スペイン又はエスパニア</t>
  </si>
  <si>
    <t xml:space="preserve">セントビンセント・グレナディーン（諸島） </t>
  </si>
  <si>
    <t>マケドニア（旧ユーゴスラビア共和国）</t>
  </si>
  <si>
    <t>地域名称</t>
  </si>
  <si>
    <t>複数国表記事例</t>
  </si>
  <si>
    <t>アメリカ、カナダ、他（又はその他）</t>
  </si>
  <si>
    <t>Ver 6.3</t>
  </si>
  <si>
    <t>4：分別生産流通管理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</si>
</sst>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_ "/>
    <numFmt numFmtId="187" formatCode="0.0_);[Red]\(0.0\)"/>
    <numFmt numFmtId="188" formatCode="0.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yyyy/m/d;@"/>
    <numFmt numFmtId="194" formatCode="0.00_);[Red]\(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b/>
      <u val="single"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trike/>
      <sz val="11"/>
      <name val="ＭＳ Ｐゴシック"/>
      <family val="3"/>
    </font>
    <font>
      <sz val="8"/>
      <color indexed="10"/>
      <name val="ＭＳ Ｐゴシック"/>
      <family val="3"/>
    </font>
    <font>
      <sz val="8"/>
      <color indexed="22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11"/>
      <name val="ＭＳ ゴシック"/>
      <family val="3"/>
    </font>
    <font>
      <b/>
      <u val="single"/>
      <sz val="14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4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2"/>
      <name val="ＭＳ Ｐゴシック"/>
      <family val="3"/>
    </font>
    <font>
      <sz val="10"/>
      <color indexed="9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u val="single"/>
      <sz val="10"/>
      <name val="ＭＳ Ｐゴシック"/>
      <family val="3"/>
    </font>
    <font>
      <b/>
      <sz val="12"/>
      <color indexed="12"/>
      <name val="ＭＳ Ｐゴシック"/>
      <family val="3"/>
    </font>
    <font>
      <sz val="9"/>
      <name val="MS UI Gothic"/>
      <family val="3"/>
    </font>
    <font>
      <b/>
      <sz val="11"/>
      <color indexed="12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>
        <color indexed="63"/>
      </top>
      <bottom style="double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>
        <color indexed="10"/>
      </top>
      <bottom style="thin">
        <color indexed="10"/>
      </bottom>
    </border>
    <border>
      <left style="hair"/>
      <right style="thin">
        <color indexed="10"/>
      </right>
      <top style="thin">
        <color indexed="10"/>
      </top>
      <bottom style="thin">
        <color indexed="10"/>
      </bottom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double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double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 style="double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>
        <color indexed="10"/>
      </top>
      <bottom style="thin">
        <color indexed="10"/>
      </bottom>
    </border>
    <border>
      <left style="hair"/>
      <right style="hair"/>
      <top style="thin">
        <color indexed="10"/>
      </top>
      <bottom style="thin">
        <color indexed="10"/>
      </bottom>
    </border>
    <border>
      <left style="thin">
        <color indexed="10"/>
      </left>
      <right style="hair"/>
      <top style="thin">
        <color indexed="10"/>
      </top>
      <bottom style="thin">
        <color indexed="10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double"/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hair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double"/>
      <right style="hair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double"/>
      <right style="hair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32">
    <xf numFmtId="0" fontId="0" fillId="0" borderId="0" xfId="0" applyAlignment="1">
      <alignment/>
    </xf>
    <xf numFmtId="0" fontId="0" fillId="11" borderId="0" xfId="0" applyFill="1" applyAlignment="1" applyProtection="1">
      <alignment/>
      <protection/>
    </xf>
    <xf numFmtId="0" fontId="0" fillId="11" borderId="0" xfId="0" applyFill="1" applyAlignment="1" applyProtection="1">
      <alignment horizontal="center"/>
      <protection/>
    </xf>
    <xf numFmtId="0" fontId="0" fillId="11" borderId="0" xfId="0" applyFill="1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0" fontId="21" fillId="0" borderId="0" xfId="0" applyFont="1" applyAlignment="1">
      <alignment vertical="top"/>
    </xf>
    <xf numFmtId="0" fontId="0" fillId="0" borderId="0" xfId="0" applyFill="1" applyAlignment="1" applyProtection="1">
      <alignment horizontal="center"/>
      <protection/>
    </xf>
    <xf numFmtId="0" fontId="25" fillId="0" borderId="10" xfId="0" applyFont="1" applyFill="1" applyBorder="1" applyAlignment="1">
      <alignment horizontal="left" vertical="center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6" fillId="0" borderId="0" xfId="0" applyFont="1" applyAlignment="1">
      <alignment/>
    </xf>
    <xf numFmtId="0" fontId="3" fillId="24" borderId="0" xfId="0" applyFont="1" applyFill="1" applyAlignment="1" applyProtection="1">
      <alignment/>
      <protection/>
    </xf>
    <xf numFmtId="0" fontId="28" fillId="24" borderId="0" xfId="0" applyFont="1" applyFill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25" borderId="0" xfId="0" applyFill="1" applyAlignment="1" applyProtection="1">
      <alignment horizontal="center"/>
      <protection/>
    </xf>
    <xf numFmtId="0" fontId="24" fillId="0" borderId="11" xfId="0" applyFont="1" applyFill="1" applyBorder="1" applyAlignment="1" applyProtection="1">
      <alignment horizontal="left" wrapText="1"/>
      <protection locked="0"/>
    </xf>
    <xf numFmtId="0" fontId="24" fillId="0" borderId="12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4" fillId="0" borderId="13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14" xfId="0" applyFont="1" applyFill="1" applyBorder="1" applyAlignment="1" applyProtection="1">
      <alignment/>
      <protection locked="0"/>
    </xf>
    <xf numFmtId="0" fontId="24" fillId="0" borderId="13" xfId="0" applyFont="1" applyBorder="1" applyAlignment="1" applyProtection="1">
      <alignment/>
      <protection locked="0"/>
    </xf>
    <xf numFmtId="0" fontId="24" fillId="0" borderId="14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4" fillId="0" borderId="15" xfId="0" applyFont="1" applyFill="1" applyBorder="1" applyAlignment="1" applyProtection="1">
      <alignment/>
      <protection locked="0"/>
    </xf>
    <xf numFmtId="0" fontId="24" fillId="0" borderId="16" xfId="0" applyFont="1" applyBorder="1" applyAlignment="1" applyProtection="1">
      <alignment/>
      <protection locked="0"/>
    </xf>
    <xf numFmtId="0" fontId="24" fillId="0" borderId="17" xfId="0" applyFont="1" applyFill="1" applyBorder="1" applyAlignment="1" applyProtection="1">
      <alignment/>
      <protection locked="0"/>
    </xf>
    <xf numFmtId="49" fontId="0" fillId="11" borderId="0" xfId="0" applyNumberFormat="1" applyFill="1" applyAlignment="1">
      <alignment/>
    </xf>
    <xf numFmtId="49" fontId="0" fillId="0" borderId="0" xfId="0" applyNumberFormat="1" applyAlignment="1">
      <alignment/>
    </xf>
    <xf numFmtId="49" fontId="22" fillId="0" borderId="0" xfId="0" applyNumberFormat="1" applyFont="1" applyAlignment="1">
      <alignment/>
    </xf>
    <xf numFmtId="49" fontId="22" fillId="24" borderId="0" xfId="0" applyNumberFormat="1" applyFont="1" applyFill="1" applyAlignment="1">
      <alignment/>
    </xf>
    <xf numFmtId="0" fontId="0" fillId="24" borderId="0" xfId="0" applyFill="1" applyAlignment="1" applyProtection="1">
      <alignment/>
      <protection/>
    </xf>
    <xf numFmtId="49" fontId="0" fillId="24" borderId="0" xfId="0" applyNumberFormat="1" applyFill="1" applyAlignment="1">
      <alignment/>
    </xf>
    <xf numFmtId="0" fontId="0" fillId="7" borderId="11" xfId="0" applyFill="1" applyBorder="1" applyAlignment="1">
      <alignment/>
    </xf>
    <xf numFmtId="0" fontId="31" fillId="0" borderId="0" xfId="0" applyFont="1" applyFill="1" applyAlignment="1">
      <alignment/>
    </xf>
    <xf numFmtId="0" fontId="0" fillId="0" borderId="18" xfId="0" applyNumberFormat="1" applyBorder="1" applyAlignment="1">
      <alignment horizontal="center"/>
    </xf>
    <xf numFmtId="0" fontId="28" fillId="24" borderId="0" xfId="0" applyFont="1" applyFill="1" applyAlignment="1" applyProtection="1">
      <alignment/>
      <protection/>
    </xf>
    <xf numFmtId="0" fontId="28" fillId="24" borderId="0" xfId="0" applyFont="1" applyFill="1" applyAlignment="1">
      <alignment/>
    </xf>
    <xf numFmtId="20" fontId="28" fillId="24" borderId="0" xfId="0" applyNumberFormat="1" applyFont="1" applyFill="1" applyAlignment="1">
      <alignment/>
    </xf>
    <xf numFmtId="0" fontId="28" fillId="0" borderId="0" xfId="0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32" fillId="21" borderId="19" xfId="0" applyFont="1" applyFill="1" applyBorder="1" applyAlignment="1">
      <alignment/>
    </xf>
    <xf numFmtId="0" fontId="32" fillId="21" borderId="20" xfId="0" applyFont="1" applyFill="1" applyBorder="1" applyAlignment="1">
      <alignment/>
    </xf>
    <xf numFmtId="0" fontId="32" fillId="21" borderId="21" xfId="0" applyFont="1" applyFill="1" applyBorder="1" applyAlignment="1">
      <alignment/>
    </xf>
    <xf numFmtId="0" fontId="32" fillId="21" borderId="22" xfId="0" applyFont="1" applyFill="1" applyBorder="1" applyAlignment="1" applyProtection="1">
      <alignment horizontal="centerContinuous" vertical="center" wrapText="1"/>
      <protection/>
    </xf>
    <xf numFmtId="0" fontId="32" fillId="21" borderId="16" xfId="0" applyFont="1" applyFill="1" applyBorder="1" applyAlignment="1" applyProtection="1">
      <alignment horizontal="centerContinuous" vertical="center" wrapText="1"/>
      <protection/>
    </xf>
    <xf numFmtId="0" fontId="32" fillId="21" borderId="17" xfId="0" applyFont="1" applyFill="1" applyBorder="1" applyAlignment="1" applyProtection="1">
      <alignment horizontal="centerContinuous" vertical="center" wrapText="1"/>
      <protection/>
    </xf>
    <xf numFmtId="0" fontId="32" fillId="21" borderId="23" xfId="0" applyFont="1" applyFill="1" applyBorder="1" applyAlignment="1" applyProtection="1">
      <alignment horizontal="center" vertical="center" wrapText="1"/>
      <protection/>
    </xf>
    <xf numFmtId="0" fontId="33" fillId="21" borderId="23" xfId="0" applyFont="1" applyFill="1" applyBorder="1" applyAlignment="1" applyProtection="1">
      <alignment horizontal="center" vertical="center" wrapText="1"/>
      <protection/>
    </xf>
    <xf numFmtId="0" fontId="32" fillId="21" borderId="23" xfId="0" applyFont="1" applyFill="1" applyBorder="1" applyAlignment="1" applyProtection="1">
      <alignment horizontal="center" vertical="center"/>
      <protection/>
    </xf>
    <xf numFmtId="0" fontId="21" fillId="7" borderId="24" xfId="0" applyFont="1" applyFill="1" applyBorder="1" applyAlignment="1" applyProtection="1">
      <alignment horizontal="center" vertical="center" wrapText="1"/>
      <protection/>
    </xf>
    <xf numFmtId="0" fontId="21" fillId="21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center"/>
      <protection/>
    </xf>
    <xf numFmtId="0" fontId="28" fillId="21" borderId="25" xfId="0" applyFont="1" applyFill="1" applyBorder="1" applyAlignment="1" applyProtection="1">
      <alignment horizontal="center" vertical="center" wrapText="1"/>
      <protection/>
    </xf>
    <xf numFmtId="0" fontId="28" fillId="21" borderId="0" xfId="0" applyFont="1" applyFill="1" applyBorder="1" applyAlignment="1" applyProtection="1">
      <alignment horizontal="center" vertical="center" wrapText="1"/>
      <protection/>
    </xf>
    <xf numFmtId="0" fontId="28" fillId="21" borderId="14" xfId="0" applyFont="1" applyFill="1" applyBorder="1" applyAlignment="1" applyProtection="1">
      <alignment horizontal="center" vertical="center" wrapText="1"/>
      <protection/>
    </xf>
    <xf numFmtId="0" fontId="28" fillId="21" borderId="26" xfId="0" applyFont="1" applyFill="1" applyBorder="1" applyAlignment="1" applyProtection="1">
      <alignment horizontal="center" vertical="center" wrapText="1"/>
      <protection/>
    </xf>
    <xf numFmtId="0" fontId="28" fillId="21" borderId="26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 horizontal="center"/>
    </xf>
    <xf numFmtId="0" fontId="28" fillId="0" borderId="0" xfId="0" applyFont="1" applyFill="1" applyAlignment="1" applyProtection="1">
      <alignment horizontal="center"/>
      <protection/>
    </xf>
    <xf numFmtId="0" fontId="28" fillId="0" borderId="27" xfId="0" applyFont="1" applyFill="1" applyBorder="1" applyAlignment="1" applyProtection="1">
      <alignment horizontal="center"/>
      <protection locked="0"/>
    </xf>
    <xf numFmtId="0" fontId="28" fillId="21" borderId="28" xfId="0" applyFont="1" applyFill="1" applyBorder="1" applyAlignment="1" applyProtection="1">
      <alignment horizontal="center"/>
      <protection locked="0"/>
    </xf>
    <xf numFmtId="49" fontId="28" fillId="0" borderId="28" xfId="0" applyNumberFormat="1" applyFont="1" applyFill="1" applyBorder="1" applyAlignment="1" applyProtection="1">
      <alignment horizontal="center"/>
      <protection locked="0"/>
    </xf>
    <xf numFmtId="0" fontId="28" fillId="0" borderId="28" xfId="0" applyFont="1" applyFill="1" applyBorder="1" applyAlignment="1" applyProtection="1">
      <alignment horizontal="left" wrapText="1"/>
      <protection locked="0"/>
    </xf>
    <xf numFmtId="184" fontId="28" fillId="0" borderId="28" xfId="0" applyNumberFormat="1" applyFont="1" applyFill="1" applyBorder="1" applyAlignment="1" applyProtection="1">
      <alignment horizontal="center" vertical="center"/>
      <protection locked="0"/>
    </xf>
    <xf numFmtId="0" fontId="28" fillId="0" borderId="28" xfId="0" applyFont="1" applyFill="1" applyBorder="1" applyAlignment="1" applyProtection="1">
      <alignment vertical="top" wrapText="1"/>
      <protection locked="0"/>
    </xf>
    <xf numFmtId="0" fontId="28" fillId="0" borderId="28" xfId="0" applyFont="1" applyFill="1" applyBorder="1" applyAlignment="1" applyProtection="1">
      <alignment vertical="center"/>
      <protection locked="0"/>
    </xf>
    <xf numFmtId="0" fontId="28" fillId="0" borderId="29" xfId="0" applyFont="1" applyFill="1" applyBorder="1" applyAlignment="1" applyProtection="1">
      <alignment vertical="center"/>
      <protection locked="0"/>
    </xf>
    <xf numFmtId="0" fontId="28" fillId="0" borderId="29" xfId="0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28" fillId="0" borderId="30" xfId="0" applyFont="1" applyFill="1" applyBorder="1" applyAlignment="1" applyProtection="1">
      <alignment horizontal="center" vertical="center"/>
      <protection locked="0"/>
    </xf>
    <xf numFmtId="0" fontId="2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2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3" fillId="21" borderId="33" xfId="0" applyFont="1" applyFill="1" applyBorder="1" applyAlignment="1">
      <alignment/>
    </xf>
    <xf numFmtId="0" fontId="0" fillId="21" borderId="34" xfId="0" applyFill="1" applyBorder="1" applyAlignment="1">
      <alignment/>
    </xf>
    <xf numFmtId="0" fontId="0" fillId="21" borderId="35" xfId="0" applyFill="1" applyBorder="1" applyAlignment="1">
      <alignment/>
    </xf>
    <xf numFmtId="0" fontId="24" fillId="21" borderId="36" xfId="0" applyFont="1" applyFill="1" applyBorder="1" applyAlignment="1">
      <alignment/>
    </xf>
    <xf numFmtId="0" fontId="24" fillId="21" borderId="37" xfId="0" applyFont="1" applyFill="1" applyBorder="1" applyAlignment="1">
      <alignment/>
    </xf>
    <xf numFmtId="0" fontId="24" fillId="21" borderId="37" xfId="0" applyFont="1" applyFill="1" applyBorder="1" applyAlignment="1">
      <alignment/>
    </xf>
    <xf numFmtId="0" fontId="0" fillId="21" borderId="37" xfId="0" applyFill="1" applyBorder="1" applyAlignment="1">
      <alignment/>
    </xf>
    <xf numFmtId="0" fontId="0" fillId="21" borderId="38" xfId="0" applyFill="1" applyBorder="1" applyAlignment="1">
      <alignment/>
    </xf>
    <xf numFmtId="0" fontId="0" fillId="21" borderId="13" xfId="0" applyFill="1" applyBorder="1" applyAlignment="1">
      <alignment/>
    </xf>
    <xf numFmtId="0" fontId="0" fillId="21" borderId="0" xfId="0" applyFill="1" applyAlignment="1">
      <alignment/>
    </xf>
    <xf numFmtId="0" fontId="0" fillId="21" borderId="39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 applyProtection="1">
      <alignment horizontal="center"/>
      <protection locked="0"/>
    </xf>
    <xf numFmtId="20" fontId="0" fillId="0" borderId="0" xfId="0" applyNumberFormat="1" applyAlignment="1">
      <alignment/>
    </xf>
    <xf numFmtId="0" fontId="0" fillId="21" borderId="40" xfId="0" applyFill="1" applyBorder="1" applyAlignment="1">
      <alignment/>
    </xf>
    <xf numFmtId="0" fontId="0" fillId="21" borderId="41" xfId="0" applyFill="1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23" fillId="21" borderId="43" xfId="0" applyFont="1" applyFill="1" applyBorder="1" applyAlignment="1">
      <alignment/>
    </xf>
    <xf numFmtId="0" fontId="0" fillId="21" borderId="44" xfId="0" applyFill="1" applyBorder="1" applyAlignment="1">
      <alignment/>
    </xf>
    <xf numFmtId="0" fontId="36" fillId="21" borderId="39" xfId="0" applyFont="1" applyFill="1" applyBorder="1" applyAlignment="1">
      <alignment horizontal="left" vertical="top" wrapText="1"/>
    </xf>
    <xf numFmtId="0" fontId="0" fillId="21" borderId="0" xfId="0" applyFill="1" applyBorder="1" applyAlignment="1">
      <alignment/>
    </xf>
    <xf numFmtId="0" fontId="36" fillId="21" borderId="0" xfId="0" applyFont="1" applyFill="1" applyBorder="1" applyAlignment="1">
      <alignment horizontal="left" vertical="top" wrapText="1"/>
    </xf>
    <xf numFmtId="0" fontId="0" fillId="21" borderId="45" xfId="0" applyFill="1" applyBorder="1" applyAlignment="1">
      <alignment/>
    </xf>
    <xf numFmtId="0" fontId="36" fillId="21" borderId="40" xfId="0" applyFont="1" applyFill="1" applyBorder="1" applyAlignment="1">
      <alignment horizontal="left" vertical="top" wrapText="1"/>
    </xf>
    <xf numFmtId="0" fontId="36" fillId="21" borderId="41" xfId="0" applyFont="1" applyFill="1" applyBorder="1" applyAlignment="1">
      <alignment horizontal="left" vertical="top" wrapText="1"/>
    </xf>
    <xf numFmtId="0" fontId="23" fillId="21" borderId="30" xfId="0" applyFont="1" applyFill="1" applyBorder="1" applyAlignment="1">
      <alignment/>
    </xf>
    <xf numFmtId="0" fontId="0" fillId="21" borderId="46" xfId="0" applyFill="1" applyBorder="1" applyAlignment="1">
      <alignment/>
    </xf>
    <xf numFmtId="0" fontId="0" fillId="21" borderId="20" xfId="0" applyFill="1" applyBorder="1" applyAlignment="1">
      <alignment/>
    </xf>
    <xf numFmtId="0" fontId="0" fillId="0" borderId="3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3" fillId="21" borderId="44" xfId="0" applyFont="1" applyFill="1" applyBorder="1" applyAlignment="1">
      <alignment/>
    </xf>
    <xf numFmtId="0" fontId="0" fillId="21" borderId="15" xfId="0" applyFill="1" applyBorder="1" applyAlignment="1">
      <alignment/>
    </xf>
    <xf numFmtId="0" fontId="0" fillId="21" borderId="48" xfId="0" applyFill="1" applyBorder="1" applyAlignment="1">
      <alignment/>
    </xf>
    <xf numFmtId="0" fontId="28" fillId="21" borderId="16" xfId="0" applyFont="1" applyFill="1" applyBorder="1" applyAlignment="1">
      <alignment/>
    </xf>
    <xf numFmtId="0" fontId="0" fillId="21" borderId="16" xfId="0" applyFill="1" applyBorder="1" applyAlignment="1">
      <alignment/>
    </xf>
    <xf numFmtId="0" fontId="0" fillId="21" borderId="49" xfId="0" applyFill="1" applyBorder="1" applyAlignment="1">
      <alignment/>
    </xf>
    <xf numFmtId="0" fontId="0" fillId="0" borderId="34" xfId="0" applyBorder="1" applyAlignment="1">
      <alignment/>
    </xf>
    <xf numFmtId="0" fontId="0" fillId="0" borderId="50" xfId="0" applyBorder="1" applyAlignment="1">
      <alignment/>
    </xf>
    <xf numFmtId="0" fontId="0" fillId="21" borderId="13" xfId="0" applyFill="1" applyBorder="1" applyAlignment="1">
      <alignment horizontal="left"/>
    </xf>
    <xf numFmtId="0" fontId="37" fillId="0" borderId="0" xfId="0" applyFont="1" applyAlignment="1">
      <alignment/>
    </xf>
    <xf numFmtId="0" fontId="0" fillId="11" borderId="0" xfId="0" applyFill="1" applyAlignment="1" applyProtection="1">
      <alignment/>
      <protection locked="0"/>
    </xf>
    <xf numFmtId="0" fontId="33" fillId="24" borderId="0" xfId="0" applyFont="1" applyFill="1" applyAlignment="1">
      <alignment/>
    </xf>
    <xf numFmtId="0" fontId="28" fillId="24" borderId="0" xfId="0" applyFont="1" applyFill="1" applyAlignment="1">
      <alignment horizontal="right"/>
    </xf>
    <xf numFmtId="14" fontId="28" fillId="24" borderId="0" xfId="0" applyNumberFormat="1" applyFont="1" applyFill="1" applyAlignment="1">
      <alignment/>
    </xf>
    <xf numFmtId="14" fontId="28" fillId="24" borderId="0" xfId="0" applyNumberFormat="1" applyFont="1" applyFill="1" applyAlignment="1">
      <alignment horizontal="right"/>
    </xf>
    <xf numFmtId="0" fontId="38" fillId="21" borderId="0" xfId="0" applyFont="1" applyFill="1" applyAlignment="1" applyProtection="1">
      <alignment/>
      <protection/>
    </xf>
    <xf numFmtId="0" fontId="0" fillId="21" borderId="0" xfId="0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32" fillId="4" borderId="51" xfId="0" applyFont="1" applyFill="1" applyBorder="1" applyAlignment="1" applyProtection="1">
      <alignment/>
      <protection/>
    </xf>
    <xf numFmtId="0" fontId="23" fillId="0" borderId="52" xfId="0" applyFont="1" applyFill="1" applyBorder="1" applyAlignment="1" applyProtection="1">
      <alignment horizontal="center"/>
      <protection/>
    </xf>
    <xf numFmtId="0" fontId="32" fillId="21" borderId="53" xfId="0" applyFont="1" applyFill="1" applyBorder="1" applyAlignment="1" applyProtection="1">
      <alignment/>
      <protection/>
    </xf>
    <xf numFmtId="0" fontId="23" fillId="4" borderId="54" xfId="0" applyFont="1" applyFill="1" applyBorder="1" applyAlignment="1" applyProtection="1">
      <alignment horizontal="center"/>
      <protection/>
    </xf>
    <xf numFmtId="0" fontId="23" fillId="4" borderId="24" xfId="0" applyFont="1" applyFill="1" applyBorder="1" applyAlignment="1" applyProtection="1">
      <alignment horizontal="center"/>
      <protection/>
    </xf>
    <xf numFmtId="0" fontId="23" fillId="4" borderId="55" xfId="0" applyFont="1" applyFill="1" applyBorder="1" applyAlignment="1" applyProtection="1">
      <alignment horizontal="center"/>
      <protection/>
    </xf>
    <xf numFmtId="0" fontId="28" fillId="0" borderId="29" xfId="0" applyFont="1" applyBorder="1" applyAlignment="1" applyProtection="1">
      <alignment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56" xfId="0" applyFont="1" applyBorder="1" applyAlignment="1" applyProtection="1">
      <alignment/>
      <protection locked="0"/>
    </xf>
    <xf numFmtId="14" fontId="28" fillId="0" borderId="29" xfId="0" applyNumberFormat="1" applyFont="1" applyBorder="1" applyAlignment="1" applyProtection="1">
      <alignment/>
      <protection locked="0"/>
    </xf>
    <xf numFmtId="0" fontId="0" fillId="21" borderId="57" xfId="0" applyFill="1" applyBorder="1" applyAlignment="1">
      <alignment/>
    </xf>
    <xf numFmtId="0" fontId="28" fillId="21" borderId="57" xfId="0" applyFont="1" applyFill="1" applyBorder="1" applyAlignment="1">
      <alignment/>
    </xf>
    <xf numFmtId="0" fontId="0" fillId="21" borderId="28" xfId="0" applyFill="1" applyBorder="1" applyAlignment="1">
      <alignment/>
    </xf>
    <xf numFmtId="0" fontId="28" fillId="21" borderId="23" xfId="0" applyFont="1" applyFill="1" applyBorder="1" applyAlignment="1">
      <alignment/>
    </xf>
    <xf numFmtId="0" fontId="28" fillId="21" borderId="28" xfId="0" applyFont="1" applyFill="1" applyBorder="1" applyAlignment="1">
      <alignment/>
    </xf>
    <xf numFmtId="0" fontId="0" fillId="21" borderId="58" xfId="0" applyFill="1" applyBorder="1" applyAlignment="1">
      <alignment/>
    </xf>
    <xf numFmtId="0" fontId="28" fillId="21" borderId="58" xfId="0" applyFont="1" applyFill="1" applyBorder="1" applyAlignment="1">
      <alignment/>
    </xf>
    <xf numFmtId="0" fontId="0" fillId="0" borderId="0" xfId="0" applyAlignment="1">
      <alignment/>
    </xf>
    <xf numFmtId="0" fontId="22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24" fillId="0" borderId="0" xfId="0" applyFont="1" applyAlignment="1">
      <alignment vertical="top"/>
    </xf>
    <xf numFmtId="0" fontId="24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/>
    </xf>
    <xf numFmtId="0" fontId="28" fillId="0" borderId="0" xfId="0" applyFont="1" applyFill="1" applyAlignment="1" applyProtection="1">
      <alignment/>
      <protection/>
    </xf>
    <xf numFmtId="0" fontId="28" fillId="0" borderId="59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8" fillId="0" borderId="6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7" borderId="46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0" fillId="0" borderId="63" xfId="0" applyFill="1" applyBorder="1" applyAlignment="1" applyProtection="1">
      <alignment/>
      <protection locked="0"/>
    </xf>
    <xf numFmtId="0" fontId="0" fillId="0" borderId="63" xfId="0" applyFill="1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0" borderId="64" xfId="0" applyFill="1" applyBorder="1" applyAlignment="1" applyProtection="1">
      <alignment/>
      <protection locked="0"/>
    </xf>
    <xf numFmtId="0" fontId="28" fillId="21" borderId="63" xfId="0" applyFont="1" applyFill="1" applyBorder="1" applyAlignment="1">
      <alignment horizontal="center"/>
    </xf>
    <xf numFmtId="0" fontId="0" fillId="21" borderId="65" xfId="0" applyFill="1" applyBorder="1" applyAlignment="1">
      <alignment/>
    </xf>
    <xf numFmtId="0" fontId="0" fillId="24" borderId="66" xfId="0" applyFill="1" applyBorder="1" applyAlignment="1">
      <alignment vertical="center" textRotation="255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193" fontId="0" fillId="0" borderId="6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72" xfId="0" applyBorder="1" applyAlignment="1">
      <alignment horizontal="center" vertical="center" shrinkToFit="1"/>
    </xf>
    <xf numFmtId="49" fontId="0" fillId="0" borderId="72" xfId="0" applyNumberFormat="1" applyBorder="1" applyAlignment="1">
      <alignment horizontal="center" vertical="center"/>
    </xf>
    <xf numFmtId="0" fontId="0" fillId="24" borderId="71" xfId="0" applyFill="1" applyBorder="1" applyAlignment="1">
      <alignment vertical="center" wrapText="1"/>
    </xf>
    <xf numFmtId="0" fontId="0" fillId="24" borderId="73" xfId="0" applyFill="1" applyBorder="1" applyAlignment="1">
      <alignment vertical="center" wrapText="1"/>
    </xf>
    <xf numFmtId="0" fontId="45" fillId="0" borderId="0" xfId="0" applyFont="1" applyAlignment="1">
      <alignment vertical="center"/>
    </xf>
    <xf numFmtId="0" fontId="0" fillId="24" borderId="23" xfId="0" applyFill="1" applyBorder="1" applyAlignment="1">
      <alignment horizontal="center" vertical="center" shrinkToFit="1"/>
    </xf>
    <xf numFmtId="49" fontId="0" fillId="24" borderId="23" xfId="0" applyNumberFormat="1" applyFill="1" applyBorder="1" applyAlignment="1">
      <alignment horizontal="center" vertical="center"/>
    </xf>
    <xf numFmtId="0" fontId="0" fillId="24" borderId="72" xfId="0" applyFill="1" applyBorder="1" applyAlignment="1">
      <alignment horizontal="center" vertical="center" shrinkToFit="1"/>
    </xf>
    <xf numFmtId="49" fontId="0" fillId="24" borderId="72" xfId="0" applyNumberFormat="1" applyFill="1" applyBorder="1" applyAlignment="1">
      <alignment horizontal="center" vertical="center"/>
    </xf>
    <xf numFmtId="19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193" fontId="0" fillId="24" borderId="74" xfId="0" applyNumberFormat="1" applyFill="1" applyBorder="1" applyAlignment="1">
      <alignment horizontal="center" vertical="center"/>
    </xf>
    <xf numFmtId="193" fontId="0" fillId="24" borderId="75" xfId="0" applyNumberFormat="1" applyFill="1" applyBorder="1" applyAlignment="1">
      <alignment horizontal="center" vertical="center"/>
    </xf>
    <xf numFmtId="193" fontId="0" fillId="0" borderId="7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/>
    </xf>
    <xf numFmtId="193" fontId="0" fillId="0" borderId="76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 shrinkToFit="1"/>
    </xf>
    <xf numFmtId="49" fontId="0" fillId="0" borderId="77" xfId="0" applyNumberFormat="1" applyBorder="1" applyAlignment="1">
      <alignment horizontal="center" vertical="center"/>
    </xf>
    <xf numFmtId="49" fontId="24" fillId="0" borderId="0" xfId="0" applyNumberFormat="1" applyFont="1" applyFill="1" applyBorder="1" applyAlignment="1" applyProtection="1">
      <alignment horizontal="left" wrapText="1"/>
      <protection locked="0"/>
    </xf>
    <xf numFmtId="0" fontId="0" fillId="26" borderId="58" xfId="0" applyFill="1" applyBorder="1" applyAlignment="1">
      <alignment/>
    </xf>
    <xf numFmtId="0" fontId="28" fillId="26" borderId="28" xfId="0" applyFont="1" applyFill="1" applyBorder="1" applyAlignment="1">
      <alignment/>
    </xf>
    <xf numFmtId="0" fontId="0" fillId="26" borderId="28" xfId="0" applyFill="1" applyBorder="1" applyAlignment="1">
      <alignment/>
    </xf>
    <xf numFmtId="0" fontId="38" fillId="0" borderId="0" xfId="0" applyFont="1" applyAlignment="1">
      <alignment/>
    </xf>
    <xf numFmtId="0" fontId="47" fillId="0" borderId="0" xfId="0" applyFont="1" applyAlignment="1">
      <alignment/>
    </xf>
    <xf numFmtId="0" fontId="28" fillId="0" borderId="0" xfId="0" applyFont="1" applyFill="1" applyBorder="1" applyAlignment="1" applyProtection="1">
      <alignment/>
      <protection/>
    </xf>
    <xf numFmtId="0" fontId="23" fillId="21" borderId="0" xfId="0" applyFont="1" applyFill="1" applyBorder="1" applyAlignment="1">
      <alignment horizontal="left"/>
    </xf>
    <xf numFmtId="184" fontId="33" fillId="21" borderId="26" xfId="0" applyNumberFormat="1" applyFont="1" applyFill="1" applyBorder="1" applyAlignment="1" applyProtection="1">
      <alignment horizontal="center" vertical="center" wrapText="1"/>
      <protection/>
    </xf>
    <xf numFmtId="0" fontId="21" fillId="7" borderId="54" xfId="0" applyFont="1" applyFill="1" applyBorder="1" applyAlignment="1" applyProtection="1">
      <alignment horizontal="center" vertical="center" wrapText="1"/>
      <protection/>
    </xf>
    <xf numFmtId="0" fontId="21" fillId="21" borderId="24" xfId="0" applyFont="1" applyFill="1" applyBorder="1" applyAlignment="1" applyProtection="1">
      <alignment horizontal="center" vertical="center" textRotation="255" shrinkToFit="1"/>
      <protection/>
    </xf>
    <xf numFmtId="0" fontId="21" fillId="21" borderId="78" xfId="0" applyFont="1" applyFill="1" applyBorder="1" applyAlignment="1" applyProtection="1">
      <alignment horizontal="center" vertical="center" textRotation="255" shrinkToFit="1"/>
      <protection/>
    </xf>
    <xf numFmtId="0" fontId="33" fillId="21" borderId="79" xfId="0" applyFont="1" applyFill="1" applyBorder="1" applyAlignment="1">
      <alignment/>
    </xf>
    <xf numFmtId="0" fontId="33" fillId="21" borderId="80" xfId="0" applyFont="1" applyFill="1" applyBorder="1" applyAlignment="1">
      <alignment/>
    </xf>
    <xf numFmtId="0" fontId="28" fillId="21" borderId="0" xfId="0" applyFont="1" applyFill="1" applyAlignment="1">
      <alignment/>
    </xf>
    <xf numFmtId="49" fontId="24" fillId="0" borderId="11" xfId="0" applyNumberFormat="1" applyFont="1" applyFill="1" applyBorder="1" applyAlignment="1" applyProtection="1">
      <alignment horizontal="left" wrapText="1"/>
      <protection locked="0"/>
    </xf>
    <xf numFmtId="49" fontId="24" fillId="0" borderId="56" xfId="0" applyNumberFormat="1" applyFont="1" applyFill="1" applyBorder="1" applyAlignment="1" applyProtection="1">
      <alignment horizontal="left" wrapText="1"/>
      <protection locked="0"/>
    </xf>
    <xf numFmtId="49" fontId="24" fillId="0" borderId="24" xfId="0" applyNumberFormat="1" applyFont="1" applyFill="1" applyBorder="1" applyAlignment="1" applyProtection="1">
      <alignment horizontal="left" wrapText="1"/>
      <protection locked="0"/>
    </xf>
    <xf numFmtId="49" fontId="24" fillId="0" borderId="55" xfId="0" applyNumberFormat="1" applyFont="1" applyFill="1" applyBorder="1" applyAlignment="1" applyProtection="1">
      <alignment horizontal="left" wrapText="1"/>
      <protection locked="0"/>
    </xf>
    <xf numFmtId="49" fontId="24" fillId="0" borderId="12" xfId="0" applyNumberFormat="1" applyFont="1" applyFill="1" applyBorder="1" applyAlignment="1" applyProtection="1">
      <alignment horizontal="left" wrapText="1"/>
      <protection locked="0"/>
    </xf>
    <xf numFmtId="49" fontId="24" fillId="0" borderId="60" xfId="0" applyNumberFormat="1" applyFont="1" applyFill="1" applyBorder="1" applyAlignment="1" applyProtection="1">
      <alignment horizontal="left" wrapText="1"/>
      <protection locked="0"/>
    </xf>
    <xf numFmtId="0" fontId="0" fillId="21" borderId="81" xfId="0" applyFill="1" applyBorder="1" applyAlignment="1">
      <alignment horizontal="left"/>
    </xf>
    <xf numFmtId="0" fontId="0" fillId="21" borderId="46" xfId="0" applyFill="1" applyBorder="1" applyAlignment="1">
      <alignment horizontal="left"/>
    </xf>
    <xf numFmtId="0" fontId="0" fillId="21" borderId="20" xfId="0" applyFill="1" applyBorder="1" applyAlignment="1">
      <alignment horizontal="left"/>
    </xf>
    <xf numFmtId="0" fontId="0" fillId="21" borderId="82" xfId="0" applyFill="1" applyBorder="1" applyAlignment="1">
      <alignment horizontal="left"/>
    </xf>
    <xf numFmtId="0" fontId="0" fillId="21" borderId="83" xfId="0" applyFill="1" applyBorder="1" applyAlignment="1">
      <alignment horizontal="left"/>
    </xf>
    <xf numFmtId="0" fontId="23" fillId="21" borderId="29" xfId="0" applyFont="1" applyFill="1" applyBorder="1" applyAlignment="1">
      <alignment horizontal="left"/>
    </xf>
    <xf numFmtId="0" fontId="23" fillId="21" borderId="11" xfId="0" applyFont="1" applyFill="1" applyBorder="1" applyAlignment="1">
      <alignment horizontal="left"/>
    </xf>
    <xf numFmtId="0" fontId="23" fillId="21" borderId="84" xfId="0" applyFont="1" applyFill="1" applyBorder="1" applyAlignment="1">
      <alignment horizontal="left" shrinkToFit="1"/>
    </xf>
    <xf numFmtId="0" fontId="23" fillId="21" borderId="37" xfId="0" applyFont="1" applyFill="1" applyBorder="1" applyAlignment="1">
      <alignment horizontal="left" shrinkToFit="1"/>
    </xf>
    <xf numFmtId="0" fontId="23" fillId="21" borderId="85" xfId="0" applyFont="1" applyFill="1" applyBorder="1" applyAlignment="1">
      <alignment horizontal="left" shrinkToFit="1"/>
    </xf>
    <xf numFmtId="0" fontId="31" fillId="0" borderId="86" xfId="0" applyFont="1" applyFill="1" applyBorder="1" applyAlignment="1">
      <alignment vertical="top" wrapText="1"/>
    </xf>
    <xf numFmtId="0" fontId="31" fillId="0" borderId="87" xfId="0" applyFont="1" applyFill="1" applyBorder="1" applyAlignment="1">
      <alignment vertical="top"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/>
    </xf>
    <xf numFmtId="0" fontId="31" fillId="0" borderId="89" xfId="0" applyFont="1" applyFill="1" applyBorder="1" applyAlignment="1">
      <alignment vertical="top"/>
    </xf>
    <xf numFmtId="0" fontId="31" fillId="0" borderId="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90" xfId="0" applyFont="1" applyBorder="1" applyAlignment="1">
      <alignment/>
    </xf>
    <xf numFmtId="0" fontId="31" fillId="0" borderId="91" xfId="0" applyFont="1" applyFill="1" applyBorder="1" applyAlignment="1">
      <alignment vertical="top"/>
    </xf>
    <xf numFmtId="0" fontId="31" fillId="0" borderId="92" xfId="0" applyFont="1" applyFill="1" applyBorder="1" applyAlignment="1">
      <alignment vertical="top"/>
    </xf>
    <xf numFmtId="0" fontId="0" fillId="0" borderId="92" xfId="0" applyFont="1" applyBorder="1" applyAlignment="1">
      <alignment/>
    </xf>
    <xf numFmtId="0" fontId="0" fillId="0" borderId="93" xfId="0" applyFont="1" applyBorder="1" applyAlignment="1">
      <alignment/>
    </xf>
    <xf numFmtId="0" fontId="0" fillId="21" borderId="59" xfId="0" applyFont="1" applyFill="1" applyBorder="1" applyAlignment="1">
      <alignment horizontal="left"/>
    </xf>
    <xf numFmtId="0" fontId="0" fillId="21" borderId="12" xfId="0" applyFont="1" applyFill="1" applyBorder="1" applyAlignment="1">
      <alignment horizontal="left"/>
    </xf>
    <xf numFmtId="49" fontId="24" fillId="0" borderId="94" xfId="0" applyNumberFormat="1" applyFont="1" applyFill="1" applyBorder="1" applyAlignment="1" applyProtection="1">
      <alignment horizontal="left" wrapText="1"/>
      <protection locked="0"/>
    </xf>
    <xf numFmtId="49" fontId="24" fillId="0" borderId="95" xfId="0" applyNumberFormat="1" applyFont="1" applyFill="1" applyBorder="1" applyAlignment="1" applyProtection="1">
      <alignment horizontal="left" wrapText="1"/>
      <protection locked="0"/>
    </xf>
    <xf numFmtId="0" fontId="23" fillId="21" borderId="96" xfId="0" applyFont="1" applyFill="1" applyBorder="1" applyAlignment="1">
      <alignment horizontal="left" shrinkToFit="1"/>
    </xf>
    <xf numFmtId="0" fontId="23" fillId="21" borderId="40" xfId="0" applyFont="1" applyFill="1" applyBorder="1" applyAlignment="1">
      <alignment horizontal="left" shrinkToFit="1"/>
    </xf>
    <xf numFmtId="0" fontId="23" fillId="21" borderId="41" xfId="0" applyFont="1" applyFill="1" applyBorder="1" applyAlignment="1">
      <alignment horizontal="left" shrinkToFit="1"/>
    </xf>
    <xf numFmtId="0" fontId="0" fillId="21" borderId="11" xfId="0" applyFill="1" applyBorder="1" applyAlignment="1">
      <alignment horizontal="left"/>
    </xf>
    <xf numFmtId="0" fontId="23" fillId="21" borderId="29" xfId="0" applyFont="1" applyFill="1" applyBorder="1" applyAlignment="1">
      <alignment horizontal="left" vertical="center"/>
    </xf>
    <xf numFmtId="0" fontId="23" fillId="21" borderId="11" xfId="0" applyFont="1" applyFill="1" applyBorder="1" applyAlignment="1">
      <alignment horizontal="left" vertical="center"/>
    </xf>
    <xf numFmtId="0" fontId="0" fillId="0" borderId="34" xfId="0" applyFill="1" applyBorder="1" applyAlignment="1">
      <alignment/>
    </xf>
    <xf numFmtId="0" fontId="0" fillId="21" borderId="41" xfId="0" applyFill="1" applyBorder="1" applyAlignment="1">
      <alignment horizontal="left"/>
    </xf>
    <xf numFmtId="0" fontId="0" fillId="21" borderId="94" xfId="0" applyFill="1" applyBorder="1" applyAlignment="1">
      <alignment horizontal="left"/>
    </xf>
    <xf numFmtId="0" fontId="0" fillId="21" borderId="20" xfId="0" applyFill="1" applyBorder="1" applyAlignment="1">
      <alignment horizontal="justify"/>
    </xf>
    <xf numFmtId="0" fontId="0" fillId="0" borderId="46" xfId="0" applyBorder="1" applyAlignment="1">
      <alignment/>
    </xf>
    <xf numFmtId="0" fontId="0" fillId="0" borderId="20" xfId="0" applyBorder="1" applyAlignment="1">
      <alignment/>
    </xf>
    <xf numFmtId="0" fontId="0" fillId="21" borderId="11" xfId="0" applyFill="1" applyBorder="1" applyAlignment="1">
      <alignment horizontal="justify"/>
    </xf>
    <xf numFmtId="0" fontId="23" fillId="21" borderId="33" xfId="0" applyFont="1" applyFill="1" applyBorder="1" applyAlignment="1">
      <alignment horizontal="center" vertical="center" wrapText="1" shrinkToFit="1"/>
    </xf>
    <xf numFmtId="0" fontId="23" fillId="21" borderId="50" xfId="0" applyFont="1" applyFill="1" applyBorder="1" applyAlignment="1">
      <alignment horizontal="center" vertical="center" wrapText="1" shrinkToFit="1"/>
    </xf>
    <xf numFmtId="0" fontId="23" fillId="21" borderId="13" xfId="0" applyFont="1" applyFill="1" applyBorder="1" applyAlignment="1">
      <alignment horizontal="center" vertical="center" wrapText="1" shrinkToFit="1"/>
    </xf>
    <xf numFmtId="0" fontId="23" fillId="21" borderId="14" xfId="0" applyFont="1" applyFill="1" applyBorder="1" applyAlignment="1">
      <alignment horizontal="center" vertical="center" wrapText="1" shrinkToFit="1"/>
    </xf>
    <xf numFmtId="0" fontId="23" fillId="21" borderId="15" xfId="0" applyFont="1" applyFill="1" applyBorder="1" applyAlignment="1">
      <alignment horizontal="center" vertical="center" wrapText="1" shrinkToFit="1"/>
    </xf>
    <xf numFmtId="0" fontId="23" fillId="21" borderId="17" xfId="0" applyFont="1" applyFill="1" applyBorder="1" applyAlignment="1">
      <alignment horizontal="center" vertical="center" wrapText="1" shrinkToFit="1"/>
    </xf>
    <xf numFmtId="0" fontId="23" fillId="21" borderId="97" xfId="0" applyFont="1" applyFill="1" applyBorder="1" applyAlignment="1">
      <alignment horizontal="center" vertical="center" textRotation="255"/>
    </xf>
    <xf numFmtId="0" fontId="23" fillId="21" borderId="98" xfId="0" applyFont="1" applyFill="1" applyBorder="1" applyAlignment="1">
      <alignment horizontal="center" vertical="center" textRotation="255"/>
    </xf>
    <xf numFmtId="0" fontId="23" fillId="21" borderId="13" xfId="0" applyFont="1" applyFill="1" applyBorder="1" applyAlignment="1">
      <alignment horizontal="center" vertical="center" textRotation="255"/>
    </xf>
    <xf numFmtId="0" fontId="23" fillId="21" borderId="14" xfId="0" applyFont="1" applyFill="1" applyBorder="1" applyAlignment="1">
      <alignment horizontal="center" vertical="center" textRotation="255"/>
    </xf>
    <xf numFmtId="0" fontId="23" fillId="21" borderId="15" xfId="0" applyFont="1" applyFill="1" applyBorder="1" applyAlignment="1">
      <alignment horizontal="center" vertical="center" textRotation="255"/>
    </xf>
    <xf numFmtId="0" fontId="23" fillId="21" borderId="17" xfId="0" applyFont="1" applyFill="1" applyBorder="1" applyAlignment="1">
      <alignment horizontal="center" vertical="center" textRotation="255"/>
    </xf>
    <xf numFmtId="0" fontId="0" fillId="21" borderId="99" xfId="0" applyFill="1" applyBorder="1" applyAlignment="1">
      <alignment horizontal="left"/>
    </xf>
    <xf numFmtId="0" fontId="0" fillId="21" borderId="100" xfId="0" applyFill="1" applyBorder="1" applyAlignment="1">
      <alignment horizontal="left"/>
    </xf>
    <xf numFmtId="0" fontId="0" fillId="21" borderId="101" xfId="0" applyFill="1" applyBorder="1" applyAlignment="1">
      <alignment horizontal="left"/>
    </xf>
    <xf numFmtId="0" fontId="0" fillId="21" borderId="54" xfId="0" applyFill="1" applyBorder="1" applyAlignment="1">
      <alignment horizontal="left"/>
    </xf>
    <xf numFmtId="0" fontId="0" fillId="21" borderId="24" xfId="0" applyFill="1" applyBorder="1" applyAlignment="1">
      <alignment horizontal="left"/>
    </xf>
    <xf numFmtId="0" fontId="23" fillId="21" borderId="102" xfId="0" applyFont="1" applyFill="1" applyBorder="1" applyAlignment="1">
      <alignment horizontal="left"/>
    </xf>
    <xf numFmtId="0" fontId="23" fillId="21" borderId="94" xfId="0" applyFont="1" applyFill="1" applyBorder="1" applyAlignment="1">
      <alignment horizontal="left"/>
    </xf>
    <xf numFmtId="0" fontId="0" fillId="21" borderId="101" xfId="0" applyFill="1" applyBorder="1" applyAlignment="1">
      <alignment horizontal="justify"/>
    </xf>
    <xf numFmtId="0" fontId="0" fillId="21" borderId="12" xfId="0" applyFill="1" applyBorder="1" applyAlignment="1">
      <alignment horizontal="justify"/>
    </xf>
    <xf numFmtId="0" fontId="23" fillId="21" borderId="59" xfId="0" applyFont="1" applyFill="1" applyBorder="1" applyAlignment="1">
      <alignment horizontal="left"/>
    </xf>
    <xf numFmtId="0" fontId="23" fillId="21" borderId="12" xfId="0" applyFont="1" applyFill="1" applyBorder="1" applyAlignment="1">
      <alignment horizontal="left"/>
    </xf>
    <xf numFmtId="0" fontId="23" fillId="21" borderId="81" xfId="0" applyFont="1" applyFill="1" applyBorder="1" applyAlignment="1">
      <alignment horizontal="left"/>
    </xf>
    <xf numFmtId="0" fontId="23" fillId="21" borderId="46" xfId="0" applyFont="1" applyFill="1" applyBorder="1" applyAlignment="1">
      <alignment horizontal="left"/>
    </xf>
    <xf numFmtId="0" fontId="23" fillId="21" borderId="20" xfId="0" applyFont="1" applyFill="1" applyBorder="1" applyAlignment="1">
      <alignment horizontal="left"/>
    </xf>
    <xf numFmtId="0" fontId="0" fillId="7" borderId="59" xfId="0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21" borderId="102" xfId="0" applyFont="1" applyFill="1" applyBorder="1" applyAlignment="1">
      <alignment horizontal="left"/>
    </xf>
    <xf numFmtId="0" fontId="0" fillId="21" borderId="94" xfId="0" applyFont="1" applyFill="1" applyBorder="1" applyAlignment="1">
      <alignment horizontal="left"/>
    </xf>
    <xf numFmtId="49" fontId="24" fillId="0" borderId="83" xfId="0" applyNumberFormat="1" applyFont="1" applyFill="1" applyBorder="1" applyAlignment="1" applyProtection="1">
      <alignment horizontal="left" wrapText="1"/>
      <protection locked="0"/>
    </xf>
    <xf numFmtId="49" fontId="24" fillId="0" borderId="103" xfId="0" applyNumberFormat="1" applyFont="1" applyFill="1" applyBorder="1" applyAlignment="1" applyProtection="1">
      <alignment horizontal="left" wrapText="1"/>
      <protection locked="0"/>
    </xf>
    <xf numFmtId="0" fontId="0" fillId="21" borderId="30" xfId="0" applyFill="1" applyBorder="1" applyAlignment="1">
      <alignment horizontal="left"/>
    </xf>
    <xf numFmtId="0" fontId="23" fillId="7" borderId="33" xfId="0" applyFont="1" applyFill="1" applyBorder="1" applyAlignment="1">
      <alignment horizontal="center" vertical="center" wrapText="1" shrinkToFit="1"/>
    </xf>
    <xf numFmtId="0" fontId="23" fillId="7" borderId="50" xfId="0" applyFont="1" applyFill="1" applyBorder="1" applyAlignment="1">
      <alignment horizontal="center" vertical="center" wrapText="1" shrinkToFit="1"/>
    </xf>
    <xf numFmtId="0" fontId="23" fillId="7" borderId="13" xfId="0" applyFont="1" applyFill="1" applyBorder="1" applyAlignment="1">
      <alignment horizontal="center" vertical="center" wrapText="1" shrinkToFit="1"/>
    </xf>
    <xf numFmtId="0" fontId="23" fillId="7" borderId="14" xfId="0" applyFont="1" applyFill="1" applyBorder="1" applyAlignment="1">
      <alignment horizontal="center" vertical="center" wrapText="1" shrinkToFit="1"/>
    </xf>
    <xf numFmtId="0" fontId="23" fillId="7" borderId="15" xfId="0" applyFont="1" applyFill="1" applyBorder="1" applyAlignment="1">
      <alignment horizontal="center" vertical="center" wrapText="1" shrinkToFit="1"/>
    </xf>
    <xf numFmtId="0" fontId="23" fillId="7" borderId="17" xfId="0" applyFont="1" applyFill="1" applyBorder="1" applyAlignment="1">
      <alignment horizontal="center" vertical="center" wrapText="1" shrinkToFit="1"/>
    </xf>
    <xf numFmtId="0" fontId="0" fillId="7" borderId="54" xfId="0" applyFill="1" applyBorder="1" applyAlignment="1">
      <alignment horizontal="left"/>
    </xf>
    <xf numFmtId="0" fontId="0" fillId="7" borderId="24" xfId="0" applyFill="1" applyBorder="1" applyAlignment="1">
      <alignment horizontal="left"/>
    </xf>
    <xf numFmtId="0" fontId="0" fillId="7" borderId="29" xfId="0" applyFill="1" applyBorder="1" applyAlignment="1">
      <alignment horizontal="left"/>
    </xf>
    <xf numFmtId="0" fontId="0" fillId="7" borderId="11" xfId="0" applyFill="1" applyBorder="1" applyAlignment="1">
      <alignment horizontal="left"/>
    </xf>
    <xf numFmtId="0" fontId="23" fillId="21" borderId="54" xfId="0" applyFont="1" applyFill="1" applyBorder="1" applyAlignment="1">
      <alignment horizontal="left"/>
    </xf>
    <xf numFmtId="0" fontId="23" fillId="21" borderId="24" xfId="0" applyFont="1" applyFill="1" applyBorder="1" applyAlignment="1">
      <alignment horizontal="left"/>
    </xf>
    <xf numFmtId="0" fontId="23" fillId="21" borderId="81" xfId="0" applyFont="1" applyFill="1" applyBorder="1" applyAlignment="1">
      <alignment horizontal="left" shrinkToFit="1"/>
    </xf>
    <xf numFmtId="0" fontId="23" fillId="21" borderId="46" xfId="0" applyFont="1" applyFill="1" applyBorder="1" applyAlignment="1">
      <alignment horizontal="left" shrinkToFit="1"/>
    </xf>
    <xf numFmtId="0" fontId="23" fillId="21" borderId="20" xfId="0" applyFont="1" applyFill="1" applyBorder="1" applyAlignment="1">
      <alignment horizontal="left" shrinkToFit="1"/>
    </xf>
    <xf numFmtId="0" fontId="23" fillId="24" borderId="104" xfId="0" applyFont="1" applyFill="1" applyBorder="1" applyAlignment="1">
      <alignment horizontal="center"/>
    </xf>
    <xf numFmtId="0" fontId="23" fillId="24" borderId="105" xfId="0" applyFont="1" applyFill="1" applyBorder="1" applyAlignment="1">
      <alignment horizontal="center"/>
    </xf>
    <xf numFmtId="0" fontId="23" fillId="24" borderId="106" xfId="0" applyFont="1" applyFill="1" applyBorder="1" applyAlignment="1">
      <alignment horizontal="center"/>
    </xf>
    <xf numFmtId="49" fontId="24" fillId="0" borderId="30" xfId="0" applyNumberFormat="1" applyFont="1" applyFill="1" applyBorder="1" applyAlignment="1" applyProtection="1">
      <alignment horizontal="left" wrapText="1"/>
      <protection locked="0"/>
    </xf>
    <xf numFmtId="49" fontId="24" fillId="0" borderId="46" xfId="0" applyNumberFormat="1" applyFont="1" applyFill="1" applyBorder="1" applyAlignment="1" applyProtection="1">
      <alignment horizontal="left" wrapText="1"/>
      <protection locked="0"/>
    </xf>
    <xf numFmtId="49" fontId="24" fillId="0" borderId="47" xfId="0" applyNumberFormat="1" applyFont="1" applyFill="1" applyBorder="1" applyAlignment="1" applyProtection="1">
      <alignment horizontal="left" wrapText="1"/>
      <protection locked="0"/>
    </xf>
    <xf numFmtId="14" fontId="24" fillId="0" borderId="24" xfId="0" applyNumberFormat="1" applyFont="1" applyFill="1" applyBorder="1" applyAlignment="1" applyProtection="1">
      <alignment horizontal="left"/>
      <protection locked="0"/>
    </xf>
    <xf numFmtId="14" fontId="24" fillId="0" borderId="55" xfId="0" applyNumberFormat="1" applyFont="1" applyFill="1" applyBorder="1" applyAlignment="1" applyProtection="1">
      <alignment horizontal="left"/>
      <protection locked="0"/>
    </xf>
    <xf numFmtId="49" fontId="24" fillId="0" borderId="11" xfId="0" applyNumberFormat="1" applyFont="1" applyFill="1" applyBorder="1" applyAlignment="1" applyProtection="1">
      <alignment horizontal="left"/>
      <protection locked="0"/>
    </xf>
    <xf numFmtId="49" fontId="24" fillId="0" borderId="56" xfId="0" applyNumberFormat="1" applyFont="1" applyFill="1" applyBorder="1" applyAlignment="1" applyProtection="1">
      <alignment horizontal="left"/>
      <protection locked="0"/>
    </xf>
    <xf numFmtId="0" fontId="23" fillId="21" borderId="81" xfId="0" applyFont="1" applyFill="1" applyBorder="1" applyAlignment="1">
      <alignment horizontal="left" vertical="center"/>
    </xf>
    <xf numFmtId="0" fontId="23" fillId="21" borderId="46" xfId="0" applyFont="1" applyFill="1" applyBorder="1" applyAlignment="1">
      <alignment horizontal="left" vertical="center"/>
    </xf>
    <xf numFmtId="0" fontId="23" fillId="21" borderId="20" xfId="0" applyFont="1" applyFill="1" applyBorder="1" applyAlignment="1">
      <alignment horizontal="left" vertical="center"/>
    </xf>
    <xf numFmtId="0" fontId="23" fillId="21" borderId="96" xfId="0" applyFont="1" applyFill="1" applyBorder="1" applyAlignment="1">
      <alignment horizontal="left"/>
    </xf>
    <xf numFmtId="0" fontId="23" fillId="21" borderId="40" xfId="0" applyFont="1" applyFill="1" applyBorder="1" applyAlignment="1">
      <alignment horizontal="left"/>
    </xf>
    <xf numFmtId="0" fontId="23" fillId="21" borderId="41" xfId="0" applyFont="1" applyFill="1" applyBorder="1" applyAlignment="1">
      <alignment horizontal="left"/>
    </xf>
    <xf numFmtId="49" fontId="23" fillId="0" borderId="107" xfId="0" applyNumberFormat="1" applyFont="1" applyBorder="1" applyAlignment="1" applyProtection="1">
      <alignment horizontal="center"/>
      <protection locked="0"/>
    </xf>
    <xf numFmtId="49" fontId="23" fillId="0" borderId="10" xfId="0" applyNumberFormat="1" applyFont="1" applyBorder="1" applyAlignment="1" applyProtection="1">
      <alignment horizontal="center"/>
      <protection locked="0"/>
    </xf>
    <xf numFmtId="49" fontId="23" fillId="0" borderId="108" xfId="0" applyNumberFormat="1" applyFont="1" applyBorder="1" applyAlignment="1" applyProtection="1">
      <alignment horizontal="center"/>
      <protection locked="0"/>
    </xf>
    <xf numFmtId="0" fontId="23" fillId="21" borderId="109" xfId="0" applyFont="1" applyFill="1" applyBorder="1" applyAlignment="1">
      <alignment horizontal="center" vertical="center"/>
    </xf>
    <xf numFmtId="0" fontId="23" fillId="21" borderId="110" xfId="0" applyFont="1" applyFill="1" applyBorder="1" applyAlignment="1">
      <alignment horizontal="center" vertical="center"/>
    </xf>
    <xf numFmtId="0" fontId="23" fillId="21" borderId="111" xfId="0" applyFont="1" applyFill="1" applyBorder="1" applyAlignment="1">
      <alignment horizontal="center" vertical="center"/>
    </xf>
    <xf numFmtId="0" fontId="23" fillId="21" borderId="96" xfId="0" applyFont="1" applyFill="1" applyBorder="1" applyAlignment="1">
      <alignment horizontal="center" vertical="center"/>
    </xf>
    <xf numFmtId="0" fontId="23" fillId="21" borderId="40" xfId="0" applyFont="1" applyFill="1" applyBorder="1" applyAlignment="1">
      <alignment horizontal="center" vertical="center"/>
    </xf>
    <xf numFmtId="0" fontId="23" fillId="21" borderId="41" xfId="0" applyFont="1" applyFill="1" applyBorder="1" applyAlignment="1">
      <alignment horizontal="center" vertical="center"/>
    </xf>
    <xf numFmtId="49" fontId="23" fillId="0" borderId="112" xfId="0" applyNumberFormat="1" applyFont="1" applyFill="1" applyBorder="1" applyAlignment="1" applyProtection="1">
      <alignment horizontal="center"/>
      <protection locked="0"/>
    </xf>
    <xf numFmtId="49" fontId="23" fillId="0" borderId="18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3" fillId="21" borderId="79" xfId="0" applyFont="1" applyFill="1" applyBorder="1" applyAlignment="1">
      <alignment horizontal="left"/>
    </xf>
    <xf numFmtId="0" fontId="23" fillId="21" borderId="32" xfId="0" applyFont="1" applyFill="1" applyBorder="1" applyAlignment="1">
      <alignment horizontal="left"/>
    </xf>
    <xf numFmtId="0" fontId="23" fillId="21" borderId="113" xfId="0" applyFont="1" applyFill="1" applyBorder="1" applyAlignment="1">
      <alignment horizontal="left"/>
    </xf>
    <xf numFmtId="0" fontId="24" fillId="0" borderId="114" xfId="0" applyFont="1" applyFill="1" applyBorder="1" applyAlignment="1" applyProtection="1">
      <alignment horizontal="left"/>
      <protection locked="0"/>
    </xf>
    <xf numFmtId="0" fontId="24" fillId="0" borderId="32" xfId="0" applyFont="1" applyFill="1" applyBorder="1" applyAlignment="1" applyProtection="1">
      <alignment horizontal="left"/>
      <protection locked="0"/>
    </xf>
    <xf numFmtId="0" fontId="24" fillId="0" borderId="80" xfId="0" applyFont="1" applyFill="1" applyBorder="1" applyAlignment="1" applyProtection="1">
      <alignment horizontal="left"/>
      <protection locked="0"/>
    </xf>
    <xf numFmtId="0" fontId="23" fillId="21" borderId="59" xfId="0" applyFont="1" applyFill="1" applyBorder="1" applyAlignment="1">
      <alignment horizontal="left" vertical="center"/>
    </xf>
    <xf numFmtId="0" fontId="23" fillId="21" borderId="12" xfId="0" applyFont="1" applyFill="1" applyBorder="1" applyAlignment="1">
      <alignment horizontal="left" vertical="center"/>
    </xf>
    <xf numFmtId="0" fontId="0" fillId="21" borderId="11" xfId="0" applyFont="1" applyFill="1" applyBorder="1" applyAlignment="1">
      <alignment horizontal="left"/>
    </xf>
    <xf numFmtId="0" fontId="0" fillId="21" borderId="12" xfId="0" applyFont="1" applyFill="1" applyBorder="1" applyAlignment="1">
      <alignment horizontal="left"/>
    </xf>
    <xf numFmtId="0" fontId="23" fillId="4" borderId="115" xfId="0" applyFont="1" applyFill="1" applyBorder="1" applyAlignment="1">
      <alignment horizontal="left" vertical="center"/>
    </xf>
    <xf numFmtId="0" fontId="23" fillId="4" borderId="10" xfId="0" applyFont="1" applyFill="1" applyBorder="1" applyAlignment="1">
      <alignment horizontal="left" vertical="center"/>
    </xf>
    <xf numFmtId="0" fontId="23" fillId="4" borderId="116" xfId="0" applyFont="1" applyFill="1" applyBorder="1" applyAlignment="1">
      <alignment horizontal="left" vertical="center"/>
    </xf>
    <xf numFmtId="0" fontId="23" fillId="21" borderId="15" xfId="0" applyFont="1" applyFill="1" applyBorder="1" applyAlignment="1">
      <alignment horizontal="center" vertical="center"/>
    </xf>
    <xf numFmtId="0" fontId="23" fillId="21" borderId="16" xfId="0" applyFont="1" applyFill="1" applyBorder="1" applyAlignment="1">
      <alignment horizontal="center" vertical="center"/>
    </xf>
    <xf numFmtId="0" fontId="23" fillId="21" borderId="49" xfId="0" applyFont="1" applyFill="1" applyBorder="1" applyAlignment="1">
      <alignment horizontal="center" vertical="center"/>
    </xf>
    <xf numFmtId="0" fontId="0" fillId="21" borderId="117" xfId="0" applyFill="1" applyBorder="1" applyAlignment="1">
      <alignment horizontal="left"/>
    </xf>
    <xf numFmtId="49" fontId="24" fillId="0" borderId="12" xfId="0" applyNumberFormat="1" applyFont="1" applyFill="1" applyBorder="1" applyAlignment="1" applyProtection="1">
      <alignment horizontal="left"/>
      <protection locked="0"/>
    </xf>
    <xf numFmtId="49" fontId="24" fillId="0" borderId="60" xfId="0" applyNumberFormat="1" applyFont="1" applyFill="1" applyBorder="1" applyAlignment="1" applyProtection="1">
      <alignment horizontal="left"/>
      <protection locked="0"/>
    </xf>
    <xf numFmtId="0" fontId="24" fillId="0" borderId="12" xfId="0" applyNumberFormat="1" applyFont="1" applyFill="1" applyBorder="1" applyAlignment="1" applyProtection="1">
      <alignment horizontal="left" wrapText="1"/>
      <protection locked="0"/>
    </xf>
    <xf numFmtId="0" fontId="24" fillId="0" borderId="60" xfId="0" applyNumberFormat="1" applyFont="1" applyFill="1" applyBorder="1" applyAlignment="1" applyProtection="1">
      <alignment horizontal="left" wrapText="1"/>
      <protection locked="0"/>
    </xf>
    <xf numFmtId="0" fontId="24" fillId="0" borderId="11" xfId="0" applyNumberFormat="1" applyFont="1" applyFill="1" applyBorder="1" applyAlignment="1" applyProtection="1">
      <alignment horizontal="left" wrapText="1"/>
      <protection locked="0"/>
    </xf>
    <xf numFmtId="0" fontId="24" fillId="0" borderId="56" xfId="0" applyNumberFormat="1" applyFont="1" applyFill="1" applyBorder="1" applyAlignment="1" applyProtection="1">
      <alignment horizontal="left" wrapText="1"/>
      <protection locked="0"/>
    </xf>
    <xf numFmtId="0" fontId="24" fillId="0" borderId="30" xfId="0" applyNumberFormat="1" applyFont="1" applyFill="1" applyBorder="1" applyAlignment="1" applyProtection="1">
      <alignment horizontal="center" wrapText="1"/>
      <protection locked="0"/>
    </xf>
    <xf numFmtId="0" fontId="24" fillId="0" borderId="20" xfId="0" applyNumberFormat="1" applyFont="1" applyFill="1" applyBorder="1" applyAlignment="1" applyProtection="1">
      <alignment horizontal="center" wrapText="1"/>
      <protection locked="0"/>
    </xf>
    <xf numFmtId="0" fontId="24" fillId="0" borderId="99" xfId="0" applyFont="1" applyFill="1" applyBorder="1" applyAlignment="1" applyProtection="1">
      <alignment horizontal="center"/>
      <protection locked="0"/>
    </xf>
    <xf numFmtId="0" fontId="24" fillId="0" borderId="101" xfId="0" applyFont="1" applyFill="1" applyBorder="1" applyAlignment="1" applyProtection="1">
      <alignment horizontal="center"/>
      <protection locked="0"/>
    </xf>
    <xf numFmtId="0" fontId="0" fillId="24" borderId="12" xfId="0" applyFill="1" applyBorder="1" applyAlignment="1" applyProtection="1">
      <alignment horizontal="left"/>
      <protection locked="0"/>
    </xf>
    <xf numFmtId="49" fontId="24" fillId="0" borderId="12" xfId="0" applyNumberFormat="1" applyFont="1" applyFill="1" applyBorder="1" applyAlignment="1" applyProtection="1">
      <alignment horizontal="right"/>
      <protection locked="0"/>
    </xf>
    <xf numFmtId="0" fontId="28" fillId="24" borderId="12" xfId="0" applyFont="1" applyFill="1" applyBorder="1" applyAlignment="1">
      <alignment horizontal="left"/>
    </xf>
    <xf numFmtId="0" fontId="28" fillId="0" borderId="12" xfId="0" applyFont="1" applyFill="1" applyBorder="1" applyAlignment="1" applyProtection="1">
      <alignment horizontal="left" vertical="top"/>
      <protection locked="0"/>
    </xf>
    <xf numFmtId="0" fontId="24" fillId="0" borderId="117" xfId="0" applyFont="1" applyFill="1" applyBorder="1" applyAlignment="1" applyProtection="1">
      <alignment horizontal="right" wrapText="1"/>
      <protection locked="0"/>
    </xf>
    <xf numFmtId="0" fontId="24" fillId="0" borderId="100" xfId="0" applyFont="1" applyFill="1" applyBorder="1" applyAlignment="1" applyProtection="1">
      <alignment horizontal="right" wrapText="1"/>
      <protection locked="0"/>
    </xf>
    <xf numFmtId="0" fontId="24" fillId="0" borderId="101" xfId="0" applyFont="1" applyFill="1" applyBorder="1" applyAlignment="1" applyProtection="1">
      <alignment horizontal="right" wrapText="1"/>
      <protection locked="0"/>
    </xf>
    <xf numFmtId="0" fontId="24" fillId="0" borderId="117" xfId="0" applyNumberFormat="1" applyFont="1" applyFill="1" applyBorder="1" applyAlignment="1" applyProtection="1">
      <alignment horizontal="center" wrapText="1"/>
      <protection locked="0"/>
    </xf>
    <xf numFmtId="0" fontId="24" fillId="0" borderId="101" xfId="0" applyNumberFormat="1" applyFont="1" applyFill="1" applyBorder="1" applyAlignment="1" applyProtection="1">
      <alignment horizontal="center" wrapText="1"/>
      <protection locked="0"/>
    </xf>
    <xf numFmtId="0" fontId="24" fillId="0" borderId="81" xfId="0" applyFont="1" applyFill="1" applyBorder="1" applyAlignment="1" applyProtection="1">
      <alignment horizontal="center"/>
      <protection locked="0"/>
    </xf>
    <xf numFmtId="0" fontId="24" fillId="0" borderId="20" xfId="0" applyFon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left"/>
      <protection locked="0"/>
    </xf>
    <xf numFmtId="49" fontId="24" fillId="0" borderId="11" xfId="0" applyNumberFormat="1" applyFont="1" applyFill="1" applyBorder="1" applyAlignment="1" applyProtection="1">
      <alignment horizontal="right"/>
      <protection locked="0"/>
    </xf>
    <xf numFmtId="0" fontId="28" fillId="24" borderId="11" xfId="0" applyFont="1" applyFill="1" applyBorder="1" applyAlignment="1">
      <alignment horizontal="left"/>
    </xf>
    <xf numFmtId="0" fontId="28" fillId="0" borderId="11" xfId="0" applyFont="1" applyFill="1" applyBorder="1" applyAlignment="1" applyProtection="1">
      <alignment horizontal="left" vertical="top"/>
      <protection locked="0"/>
    </xf>
    <xf numFmtId="0" fontId="24" fillId="0" borderId="30" xfId="0" applyFont="1" applyFill="1" applyBorder="1" applyAlignment="1" applyProtection="1">
      <alignment horizontal="right" wrapText="1"/>
      <protection locked="0"/>
    </xf>
    <xf numFmtId="0" fontId="24" fillId="0" borderId="46" xfId="0" applyFont="1" applyFill="1" applyBorder="1" applyAlignment="1" applyProtection="1">
      <alignment horizontal="right" wrapText="1"/>
      <protection locked="0"/>
    </xf>
    <xf numFmtId="0" fontId="24" fillId="0" borderId="20" xfId="0" applyFont="1" applyFill="1" applyBorder="1" applyAlignment="1" applyProtection="1">
      <alignment horizontal="right" wrapText="1"/>
      <protection locked="0"/>
    </xf>
    <xf numFmtId="0" fontId="0" fillId="24" borderId="11" xfId="0" applyFill="1" applyBorder="1" applyAlignment="1">
      <alignment horizontal="left"/>
    </xf>
    <xf numFmtId="0" fontId="24" fillId="24" borderId="11" xfId="0" applyFont="1" applyFill="1" applyBorder="1" applyAlignment="1">
      <alignment horizontal="left"/>
    </xf>
    <xf numFmtId="0" fontId="24" fillId="24" borderId="30" xfId="0" applyFont="1" applyFill="1" applyBorder="1" applyAlignment="1">
      <alignment horizontal="left"/>
    </xf>
    <xf numFmtId="0" fontId="24" fillId="24" borderId="46" xfId="0" applyFont="1" applyFill="1" applyBorder="1" applyAlignment="1">
      <alignment horizontal="left"/>
    </xf>
    <xf numFmtId="0" fontId="24" fillId="24" borderId="20" xfId="0" applyFont="1" applyFill="1" applyBorder="1" applyAlignment="1">
      <alignment horizontal="left"/>
    </xf>
    <xf numFmtId="0" fontId="24" fillId="0" borderId="29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0" fontId="23" fillId="21" borderId="84" xfId="0" applyFont="1" applyFill="1" applyBorder="1" applyAlignment="1">
      <alignment horizontal="left"/>
    </xf>
    <xf numFmtId="0" fontId="23" fillId="21" borderId="37" xfId="0" applyFont="1" applyFill="1" applyBorder="1" applyAlignment="1">
      <alignment horizontal="left"/>
    </xf>
    <xf numFmtId="0" fontId="23" fillId="21" borderId="38" xfId="0" applyFont="1" applyFill="1" applyBorder="1" applyAlignment="1">
      <alignment horizontal="left"/>
    </xf>
    <xf numFmtId="0" fontId="0" fillId="24" borderId="109" xfId="0" applyFill="1" applyBorder="1" applyAlignment="1">
      <alignment horizontal="center" vertical="top"/>
    </xf>
    <xf numFmtId="0" fontId="0" fillId="24" borderId="110" xfId="0" applyFill="1" applyBorder="1" applyAlignment="1">
      <alignment horizontal="center" vertical="top"/>
    </xf>
    <xf numFmtId="0" fontId="0" fillId="24" borderId="111" xfId="0" applyFill="1" applyBorder="1" applyAlignment="1">
      <alignment horizontal="center" vertical="top"/>
    </xf>
    <xf numFmtId="0" fontId="0" fillId="24" borderId="30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94" xfId="0" applyFill="1" applyBorder="1" applyAlignment="1">
      <alignment horizontal="center" vertical="top" wrapText="1"/>
    </xf>
    <xf numFmtId="0" fontId="0" fillId="24" borderId="94" xfId="0" applyFill="1" applyBorder="1" applyAlignment="1">
      <alignment horizontal="center" vertical="top"/>
    </xf>
    <xf numFmtId="0" fontId="0" fillId="24" borderId="95" xfId="0" applyFill="1" applyBorder="1" applyAlignment="1">
      <alignment horizontal="center" vertical="top"/>
    </xf>
    <xf numFmtId="0" fontId="0" fillId="24" borderId="11" xfId="0" applyFill="1" applyBorder="1" applyAlignment="1">
      <alignment horizontal="center" vertical="top"/>
    </xf>
    <xf numFmtId="0" fontId="0" fillId="24" borderId="56" xfId="0" applyFill="1" applyBorder="1" applyAlignment="1">
      <alignment horizontal="center" vertical="top"/>
    </xf>
    <xf numFmtId="0" fontId="29" fillId="24" borderId="96" xfId="0" applyFont="1" applyFill="1" applyBorder="1" applyAlignment="1">
      <alignment horizontal="center"/>
    </xf>
    <xf numFmtId="0" fontId="21" fillId="24" borderId="40" xfId="0" applyFont="1" applyFill="1" applyBorder="1" applyAlignment="1">
      <alignment horizontal="center"/>
    </xf>
    <xf numFmtId="0" fontId="21" fillId="24" borderId="41" xfId="0" applyFont="1" applyFill="1" applyBorder="1" applyAlignment="1">
      <alignment horizontal="center"/>
    </xf>
    <xf numFmtId="0" fontId="28" fillId="24" borderId="30" xfId="0" applyFont="1" applyFill="1" applyBorder="1" applyAlignment="1">
      <alignment horizontal="center"/>
    </xf>
    <xf numFmtId="0" fontId="28" fillId="24" borderId="46" xfId="0" applyFont="1" applyFill="1" applyBorder="1" applyAlignment="1">
      <alignment horizontal="center"/>
    </xf>
    <xf numFmtId="0" fontId="28" fillId="24" borderId="20" xfId="0" applyFont="1" applyFill="1" applyBorder="1" applyAlignment="1">
      <alignment horizontal="center"/>
    </xf>
    <xf numFmtId="0" fontId="24" fillId="24" borderId="30" xfId="0" applyFont="1" applyFill="1" applyBorder="1" applyAlignment="1">
      <alignment horizontal="center" wrapText="1"/>
    </xf>
    <xf numFmtId="0" fontId="24" fillId="24" borderId="46" xfId="0" applyFont="1" applyFill="1" applyBorder="1" applyAlignment="1">
      <alignment horizontal="center"/>
    </xf>
    <xf numFmtId="0" fontId="24" fillId="24" borderId="20" xfId="0" applyFont="1" applyFill="1" applyBorder="1" applyAlignment="1">
      <alignment horizontal="center"/>
    </xf>
    <xf numFmtId="49" fontId="24" fillId="0" borderId="59" xfId="0" applyNumberFormat="1" applyFont="1" applyFill="1" applyBorder="1" applyAlignment="1" applyProtection="1">
      <alignment horizontal="left" wrapText="1"/>
      <protection locked="0"/>
    </xf>
    <xf numFmtId="49" fontId="24" fillId="0" borderId="117" xfId="0" applyNumberFormat="1" applyFont="1" applyFill="1" applyBorder="1" applyAlignment="1" applyProtection="1">
      <alignment horizontal="left" wrapText="1"/>
      <protection locked="0"/>
    </xf>
    <xf numFmtId="49" fontId="24" fillId="0" borderId="100" xfId="0" applyNumberFormat="1" applyFont="1" applyFill="1" applyBorder="1" applyAlignment="1" applyProtection="1">
      <alignment horizontal="left" wrapText="1"/>
      <protection locked="0"/>
    </xf>
    <xf numFmtId="49" fontId="24" fillId="0" borderId="101" xfId="0" applyNumberFormat="1" applyFont="1" applyFill="1" applyBorder="1" applyAlignment="1" applyProtection="1">
      <alignment horizontal="left" wrapText="1"/>
      <protection locked="0"/>
    </xf>
    <xf numFmtId="0" fontId="24" fillId="0" borderId="118" xfId="0" applyNumberFormat="1" applyFont="1" applyFill="1" applyBorder="1" applyAlignment="1" applyProtection="1">
      <alignment horizontal="left" wrapText="1"/>
      <protection locked="0"/>
    </xf>
    <xf numFmtId="0" fontId="24" fillId="0" borderId="119" xfId="0" applyNumberFormat="1" applyFont="1" applyFill="1" applyBorder="1" applyAlignment="1" applyProtection="1">
      <alignment horizontal="left" wrapText="1"/>
      <protection locked="0"/>
    </xf>
    <xf numFmtId="49" fontId="24" fillId="0" borderId="29" xfId="0" applyNumberFormat="1" applyFont="1" applyFill="1" applyBorder="1" applyAlignment="1" applyProtection="1">
      <alignment horizontal="left" wrapText="1"/>
      <protection locked="0"/>
    </xf>
    <xf numFmtId="49" fontId="24" fillId="0" borderId="20" xfId="0" applyNumberFormat="1" applyFont="1" applyFill="1" applyBorder="1" applyAlignment="1" applyProtection="1">
      <alignment horizontal="left" wrapText="1"/>
      <protection locked="0"/>
    </xf>
    <xf numFmtId="0" fontId="0" fillId="24" borderId="94" xfId="0" applyFill="1" applyBorder="1" applyAlignment="1">
      <alignment horizontal="center"/>
    </xf>
    <xf numFmtId="0" fontId="0" fillId="24" borderId="95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49" fontId="24" fillId="0" borderId="120" xfId="0" applyNumberFormat="1" applyFont="1" applyFill="1" applyBorder="1" applyAlignment="1" applyProtection="1">
      <alignment horizontal="left" wrapText="1"/>
      <protection locked="0"/>
    </xf>
    <xf numFmtId="0" fontId="28" fillId="0" borderId="0" xfId="0" applyFont="1" applyFill="1" applyAlignment="1" applyProtection="1">
      <alignment/>
      <protection/>
    </xf>
    <xf numFmtId="0" fontId="24" fillId="0" borderId="24" xfId="0" applyNumberFormat="1" applyFont="1" applyFill="1" applyBorder="1" applyAlignment="1" applyProtection="1">
      <alignment horizontal="left" wrapText="1"/>
      <protection locked="0"/>
    </xf>
    <xf numFmtId="0" fontId="24" fillId="0" borderId="55" xfId="0" applyNumberFormat="1" applyFont="1" applyFill="1" applyBorder="1" applyAlignment="1" applyProtection="1">
      <alignment horizontal="left" wrapText="1"/>
      <protection locked="0"/>
    </xf>
    <xf numFmtId="0" fontId="23" fillId="4" borderId="51" xfId="0" applyFont="1" applyFill="1" applyBorder="1" applyAlignment="1">
      <alignment horizontal="left" vertical="center"/>
    </xf>
    <xf numFmtId="0" fontId="23" fillId="4" borderId="121" xfId="0" applyFont="1" applyFill="1" applyBorder="1" applyAlignment="1">
      <alignment horizontal="left" vertical="center"/>
    </xf>
    <xf numFmtId="0" fontId="23" fillId="0" borderId="121" xfId="0" applyNumberFormat="1" applyFont="1" applyBorder="1" applyAlignment="1" applyProtection="1">
      <alignment horizontal="center"/>
      <protection locked="0"/>
    </xf>
    <xf numFmtId="0" fontId="23" fillId="0" borderId="122" xfId="0" applyNumberFormat="1" applyFont="1" applyBorder="1" applyAlignment="1" applyProtection="1">
      <alignment horizontal="center"/>
      <protection locked="0"/>
    </xf>
    <xf numFmtId="0" fontId="23" fillId="21" borderId="115" xfId="0" applyFont="1" applyFill="1" applyBorder="1" applyAlignment="1">
      <alignment horizontal="left" vertical="center"/>
    </xf>
    <xf numFmtId="0" fontId="23" fillId="21" borderId="10" xfId="0" applyFont="1" applyFill="1" applyBorder="1" applyAlignment="1">
      <alignment horizontal="left" vertical="center"/>
    </xf>
    <xf numFmtId="0" fontId="23" fillId="21" borderId="123" xfId="0" applyFont="1" applyFill="1" applyBorder="1" applyAlignment="1">
      <alignment horizontal="left" vertical="center"/>
    </xf>
    <xf numFmtId="0" fontId="24" fillId="0" borderId="124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4" fillId="0" borderId="105" xfId="0" applyFont="1" applyFill="1" applyBorder="1" applyAlignment="1">
      <alignment horizontal="left"/>
    </xf>
    <xf numFmtId="0" fontId="24" fillId="0" borderId="125" xfId="0" applyFont="1" applyFill="1" applyBorder="1" applyAlignment="1">
      <alignment horizontal="left"/>
    </xf>
    <xf numFmtId="0" fontId="0" fillId="21" borderId="55" xfId="0" applyFill="1" applyBorder="1" applyAlignment="1">
      <alignment horizontal="left"/>
    </xf>
    <xf numFmtId="0" fontId="0" fillId="24" borderId="102" xfId="0" applyFill="1" applyBorder="1" applyAlignment="1">
      <alignment horizontal="center"/>
    </xf>
    <xf numFmtId="49" fontId="24" fillId="0" borderId="30" xfId="0" applyNumberFormat="1" applyFont="1" applyFill="1" applyBorder="1" applyAlignment="1" applyProtection="1">
      <alignment horizontal="left"/>
      <protection locked="0"/>
    </xf>
    <xf numFmtId="49" fontId="24" fillId="0" borderId="46" xfId="0" applyNumberFormat="1" applyFont="1" applyFill="1" applyBorder="1" applyAlignment="1" applyProtection="1">
      <alignment horizontal="left"/>
      <protection locked="0"/>
    </xf>
    <xf numFmtId="49" fontId="24" fillId="0" borderId="47" xfId="0" applyNumberFormat="1" applyFont="1" applyFill="1" applyBorder="1" applyAlignment="1" applyProtection="1">
      <alignment horizontal="left"/>
      <protection locked="0"/>
    </xf>
    <xf numFmtId="0" fontId="23" fillId="21" borderId="34" xfId="0" applyFont="1" applyFill="1" applyBorder="1" applyAlignment="1">
      <alignment horizontal="left"/>
    </xf>
    <xf numFmtId="0" fontId="28" fillId="0" borderId="0" xfId="0" applyFont="1" applyFill="1" applyBorder="1" applyAlignment="1" applyProtection="1">
      <alignment/>
      <protection/>
    </xf>
    <xf numFmtId="0" fontId="0" fillId="0" borderId="46" xfId="0" applyFill="1" applyBorder="1" applyAlignment="1" applyProtection="1">
      <alignment horizontal="left"/>
      <protection locked="0"/>
    </xf>
    <xf numFmtId="0" fontId="0" fillId="0" borderId="30" xfId="0" applyFill="1" applyBorder="1" applyAlignment="1" applyProtection="1">
      <alignment horizontal="left"/>
      <protection locked="0"/>
    </xf>
    <xf numFmtId="0" fontId="0" fillId="0" borderId="47" xfId="0" applyFill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3" fillId="21" borderId="33" xfId="0" applyFont="1" applyFill="1" applyBorder="1" applyAlignment="1">
      <alignment horizontal="left"/>
    </xf>
    <xf numFmtId="0" fontId="23" fillId="21" borderId="50" xfId="0" applyFont="1" applyFill="1" applyBorder="1" applyAlignment="1">
      <alignment horizontal="left"/>
    </xf>
    <xf numFmtId="0" fontId="28" fillId="21" borderId="96" xfId="0" applyFont="1" applyFill="1" applyBorder="1" applyAlignment="1">
      <alignment horizontal="left"/>
    </xf>
    <xf numFmtId="0" fontId="28" fillId="21" borderId="40" xfId="0" applyFont="1" applyFill="1" applyBorder="1" applyAlignment="1">
      <alignment horizontal="left"/>
    </xf>
    <xf numFmtId="0" fontId="28" fillId="21" borderId="42" xfId="0" applyFont="1" applyFill="1" applyBorder="1" applyAlignment="1">
      <alignment horizontal="left"/>
    </xf>
    <xf numFmtId="49" fontId="24" fillId="0" borderId="102" xfId="0" applyNumberFormat="1" applyFont="1" applyFill="1" applyBorder="1" applyAlignment="1" applyProtection="1">
      <alignment horizontal="left" wrapText="1"/>
      <protection locked="0"/>
    </xf>
    <xf numFmtId="0" fontId="0" fillId="7" borderId="59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left"/>
    </xf>
    <xf numFmtId="186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60" xfId="0" applyFont="1" applyFill="1" applyBorder="1" applyAlignment="1" applyProtection="1">
      <alignment horizontal="center"/>
      <protection locked="0"/>
    </xf>
    <xf numFmtId="0" fontId="0" fillId="7" borderId="81" xfId="0" applyFont="1" applyFill="1" applyBorder="1" applyAlignment="1">
      <alignment horizontal="center"/>
    </xf>
    <xf numFmtId="0" fontId="0" fillId="7" borderId="46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left"/>
    </xf>
    <xf numFmtId="185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56" xfId="0" applyFont="1" applyFill="1" applyBorder="1" applyAlignment="1" applyProtection="1">
      <alignment horizontal="center"/>
      <protection locked="0"/>
    </xf>
    <xf numFmtId="0" fontId="0" fillId="7" borderId="13" xfId="61" applyFont="1" applyFill="1" applyBorder="1" applyAlignment="1" applyProtection="1">
      <alignment horizontal="center" vertical="center" shrinkToFit="1"/>
      <protection/>
    </xf>
    <xf numFmtId="0" fontId="0" fillId="7" borderId="0" xfId="61" applyFont="1" applyFill="1" applyBorder="1" applyAlignment="1" applyProtection="1">
      <alignment horizontal="center" vertical="center" shrinkToFit="1"/>
      <protection/>
    </xf>
    <xf numFmtId="0" fontId="0" fillId="7" borderId="39" xfId="61" applyFont="1" applyFill="1" applyBorder="1" applyAlignment="1" applyProtection="1">
      <alignment horizontal="center" vertical="center" shrinkToFit="1"/>
      <protection/>
    </xf>
    <xf numFmtId="0" fontId="0" fillId="7" borderId="30" xfId="0" applyFont="1" applyFill="1" applyBorder="1" applyAlignment="1">
      <alignment horizontal="left"/>
    </xf>
    <xf numFmtId="0" fontId="0" fillId="7" borderId="46" xfId="0" applyFont="1" applyFill="1" applyBorder="1" applyAlignment="1">
      <alignment horizontal="left"/>
    </xf>
    <xf numFmtId="0" fontId="0" fillId="7" borderId="20" xfId="0" applyFont="1" applyFill="1" applyBorder="1" applyAlignment="1">
      <alignment horizontal="left"/>
    </xf>
    <xf numFmtId="185" fontId="0" fillId="0" borderId="30" xfId="0" applyNumberFormat="1" applyFont="1" applyFill="1" applyBorder="1" applyAlignment="1" applyProtection="1">
      <alignment horizontal="right"/>
      <protection locked="0"/>
    </xf>
    <xf numFmtId="185" fontId="0" fillId="0" borderId="46" xfId="0" applyNumberFormat="1" applyFont="1" applyFill="1" applyBorder="1" applyAlignment="1" applyProtection="1">
      <alignment horizontal="right"/>
      <protection locked="0"/>
    </xf>
    <xf numFmtId="185" fontId="0" fillId="0" borderId="20" xfId="0" applyNumberFormat="1" applyFont="1" applyFill="1" applyBorder="1" applyAlignment="1" applyProtection="1">
      <alignment horizontal="right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 horizontal="center"/>
      <protection locked="0"/>
    </xf>
    <xf numFmtId="0" fontId="0" fillId="7" borderId="30" xfId="0" applyFont="1" applyFill="1" applyBorder="1" applyAlignment="1">
      <alignment horizontal="center"/>
    </xf>
    <xf numFmtId="184" fontId="0" fillId="0" borderId="11" xfId="0" applyNumberFormat="1" applyFont="1" applyFill="1" applyBorder="1" applyAlignment="1" applyProtection="1">
      <alignment horizontal="right"/>
      <protection locked="0"/>
    </xf>
    <xf numFmtId="186" fontId="0" fillId="0" borderId="11" xfId="0" applyNumberFormat="1" applyFont="1" applyFill="1" applyBorder="1" applyAlignment="1" applyProtection="1">
      <alignment horizontal="right"/>
      <protection locked="0"/>
    </xf>
    <xf numFmtId="0" fontId="0" fillId="7" borderId="11" xfId="61" applyFont="1" applyFill="1" applyBorder="1" applyAlignment="1" applyProtection="1">
      <alignment horizontal="center" vertical="center"/>
      <protection/>
    </xf>
    <xf numFmtId="0" fontId="30" fillId="7" borderId="109" xfId="0" applyFont="1" applyFill="1" applyBorder="1" applyAlignment="1">
      <alignment horizontal="center" vertical="center" wrapText="1"/>
    </xf>
    <xf numFmtId="0" fontId="30" fillId="7" borderId="111" xfId="0" applyFont="1" applyFill="1" applyBorder="1" applyAlignment="1">
      <alignment horizontal="center" vertical="center" wrapText="1"/>
    </xf>
    <xf numFmtId="0" fontId="30" fillId="7" borderId="13" xfId="0" applyFont="1" applyFill="1" applyBorder="1" applyAlignment="1">
      <alignment horizontal="center" vertical="center" wrapText="1"/>
    </xf>
    <xf numFmtId="0" fontId="30" fillId="7" borderId="39" xfId="0" applyFont="1" applyFill="1" applyBorder="1" applyAlignment="1">
      <alignment horizontal="center" vertical="center" wrapText="1"/>
    </xf>
    <xf numFmtId="0" fontId="30" fillId="7" borderId="96" xfId="0" applyFont="1" applyFill="1" applyBorder="1" applyAlignment="1">
      <alignment horizontal="center" vertical="center" wrapText="1"/>
    </xf>
    <xf numFmtId="0" fontId="30" fillId="7" borderId="41" xfId="0" applyFont="1" applyFill="1" applyBorder="1" applyAlignment="1">
      <alignment horizontal="center" vertical="center" wrapText="1"/>
    </xf>
    <xf numFmtId="0" fontId="0" fillId="7" borderId="43" xfId="0" applyFill="1" applyBorder="1" applyAlignment="1">
      <alignment horizontal="center" vertical="center"/>
    </xf>
    <xf numFmtId="0" fontId="0" fillId="7" borderId="111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 vertical="center"/>
    </xf>
    <xf numFmtId="0" fontId="0" fillId="7" borderId="110" xfId="0" applyFont="1" applyFill="1" applyBorder="1" applyAlignment="1">
      <alignment horizontal="center" vertical="center"/>
    </xf>
    <xf numFmtId="0" fontId="0" fillId="7" borderId="111" xfId="0" applyFont="1" applyFill="1" applyBorder="1" applyAlignment="1">
      <alignment horizontal="center" vertical="center"/>
    </xf>
    <xf numFmtId="0" fontId="0" fillId="7" borderId="45" xfId="0" applyFont="1" applyFill="1" applyBorder="1" applyAlignment="1">
      <alignment horizontal="center" vertical="center"/>
    </xf>
    <xf numFmtId="0" fontId="0" fillId="7" borderId="40" xfId="0" applyFont="1" applyFill="1" applyBorder="1" applyAlignment="1">
      <alignment horizontal="center" vertical="center"/>
    </xf>
    <xf numFmtId="0" fontId="0" fillId="7" borderId="41" xfId="0" applyFont="1" applyFill="1" applyBorder="1" applyAlignment="1">
      <alignment horizontal="center" vertical="center"/>
    </xf>
    <xf numFmtId="0" fontId="0" fillId="7" borderId="109" xfId="0" applyFont="1" applyFill="1" applyBorder="1" applyAlignment="1">
      <alignment horizontal="center" wrapText="1"/>
    </xf>
    <xf numFmtId="0" fontId="0" fillId="7" borderId="110" xfId="0" applyFont="1" applyFill="1" applyBorder="1" applyAlignment="1">
      <alignment horizontal="center" wrapText="1"/>
    </xf>
    <xf numFmtId="0" fontId="0" fillId="7" borderId="13" xfId="0" applyFont="1" applyFill="1" applyBorder="1" applyAlignment="1">
      <alignment horizontal="center" wrapText="1"/>
    </xf>
    <xf numFmtId="0" fontId="0" fillId="7" borderId="0" xfId="0" applyFont="1" applyFill="1" applyBorder="1" applyAlignment="1">
      <alignment horizontal="center" wrapText="1"/>
    </xf>
    <xf numFmtId="0" fontId="0" fillId="7" borderId="96" xfId="0" applyFont="1" applyFill="1" applyBorder="1" applyAlignment="1">
      <alignment horizontal="center" wrapText="1"/>
    </xf>
    <xf numFmtId="0" fontId="0" fillId="7" borderId="40" xfId="0" applyFont="1" applyFill="1" applyBorder="1" applyAlignment="1">
      <alignment horizontal="center" wrapText="1"/>
    </xf>
    <xf numFmtId="0" fontId="0" fillId="7" borderId="81" xfId="0" applyFont="1" applyFill="1" applyBorder="1" applyAlignment="1">
      <alignment horizontal="right" vertical="center" shrinkToFit="1"/>
    </xf>
    <xf numFmtId="0" fontId="0" fillId="7" borderId="46" xfId="0" applyFont="1" applyFill="1" applyBorder="1" applyAlignment="1">
      <alignment horizontal="right" vertical="center" shrinkToFit="1"/>
    </xf>
    <xf numFmtId="0" fontId="0" fillId="7" borderId="20" xfId="0" applyFont="1" applyFill="1" applyBorder="1" applyAlignment="1">
      <alignment horizontal="right" vertical="center" shrinkToFit="1"/>
    </xf>
    <xf numFmtId="49" fontId="0" fillId="7" borderId="109" xfId="0" applyNumberFormat="1" applyFill="1" applyBorder="1" applyAlignment="1">
      <alignment/>
    </xf>
    <xf numFmtId="49" fontId="0" fillId="7" borderId="111" xfId="0" applyNumberFormat="1" applyFill="1" applyBorder="1" applyAlignment="1">
      <alignment/>
    </xf>
    <xf numFmtId="49" fontId="0" fillId="7" borderId="13" xfId="0" applyNumberFormat="1" applyFill="1" applyBorder="1" applyAlignment="1">
      <alignment/>
    </xf>
    <xf numFmtId="49" fontId="0" fillId="7" borderId="39" xfId="0" applyNumberFormat="1" applyFill="1" applyBorder="1" applyAlignment="1">
      <alignment/>
    </xf>
    <xf numFmtId="49" fontId="0" fillId="7" borderId="96" xfId="0" applyNumberFormat="1" applyFill="1" applyBorder="1" applyAlignment="1">
      <alignment/>
    </xf>
    <xf numFmtId="49" fontId="0" fillId="7" borderId="41" xfId="0" applyNumberFormat="1" applyFill="1" applyBorder="1" applyAlignment="1">
      <alignment/>
    </xf>
    <xf numFmtId="0" fontId="0" fillId="7" borderId="43" xfId="0" applyFont="1" applyFill="1" applyBorder="1" applyAlignment="1">
      <alignment horizontal="center" vertical="center" textRotation="255" shrinkToFit="1"/>
    </xf>
    <xf numFmtId="0" fontId="0" fillId="7" borderId="111" xfId="0" applyFont="1" applyFill="1" applyBorder="1" applyAlignment="1">
      <alignment horizontal="center" vertical="center" textRotation="255" shrinkToFit="1"/>
    </xf>
    <xf numFmtId="0" fontId="0" fillId="7" borderId="44" xfId="0" applyFont="1" applyFill="1" applyBorder="1" applyAlignment="1">
      <alignment horizontal="center" vertical="center" textRotation="255" shrinkToFit="1"/>
    </xf>
    <xf numFmtId="0" fontId="0" fillId="7" borderId="39" xfId="0" applyFont="1" applyFill="1" applyBorder="1" applyAlignment="1">
      <alignment horizontal="center" vertical="center" textRotation="255" shrinkToFit="1"/>
    </xf>
    <xf numFmtId="0" fontId="0" fillId="7" borderId="45" xfId="0" applyFont="1" applyFill="1" applyBorder="1" applyAlignment="1">
      <alignment horizontal="center" vertical="center" textRotation="255" shrinkToFit="1"/>
    </xf>
    <xf numFmtId="0" fontId="0" fillId="7" borderId="41" xfId="0" applyFont="1" applyFill="1" applyBorder="1" applyAlignment="1">
      <alignment horizontal="center" vertical="center" textRotation="255" shrinkToFit="1"/>
    </xf>
    <xf numFmtId="187" fontId="0" fillId="0" borderId="30" xfId="0" applyNumberFormat="1" applyFont="1" applyFill="1" applyBorder="1" applyAlignment="1" applyProtection="1">
      <alignment horizontal="right"/>
      <protection locked="0"/>
    </xf>
    <xf numFmtId="187" fontId="0" fillId="0" borderId="46" xfId="0" applyNumberFormat="1" applyFont="1" applyFill="1" applyBorder="1" applyAlignment="1" applyProtection="1">
      <alignment horizontal="right"/>
      <protection locked="0"/>
    </xf>
    <xf numFmtId="187" fontId="0" fillId="0" borderId="20" xfId="0" applyNumberFormat="1" applyFont="1" applyFill="1" applyBorder="1" applyAlignment="1" applyProtection="1">
      <alignment horizontal="right"/>
      <protection locked="0"/>
    </xf>
    <xf numFmtId="0" fontId="0" fillId="7" borderId="13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39" xfId="0" applyFont="1" applyFill="1" applyBorder="1" applyAlignment="1">
      <alignment horizontal="center" vertical="center"/>
    </xf>
    <xf numFmtId="0" fontId="0" fillId="7" borderId="81" xfId="0" applyFont="1" applyFill="1" applyBorder="1" applyAlignment="1">
      <alignment horizontal="left"/>
    </xf>
    <xf numFmtId="194" fontId="0" fillId="0" borderId="30" xfId="0" applyNumberFormat="1" applyFont="1" applyFill="1" applyBorder="1" applyAlignment="1" applyProtection="1">
      <alignment horizontal="right"/>
      <protection locked="0"/>
    </xf>
    <xf numFmtId="194" fontId="0" fillId="0" borderId="46" xfId="0" applyNumberFormat="1" applyFont="1" applyFill="1" applyBorder="1" applyAlignment="1" applyProtection="1">
      <alignment horizontal="right"/>
      <protection locked="0"/>
    </xf>
    <xf numFmtId="194" fontId="0" fillId="0" borderId="20" xfId="0" applyNumberFormat="1" applyFont="1" applyFill="1" applyBorder="1" applyAlignment="1" applyProtection="1">
      <alignment horizontal="right"/>
      <protection locked="0"/>
    </xf>
    <xf numFmtId="0" fontId="0" fillId="7" borderId="11" xfId="61" applyFont="1" applyFill="1" applyBorder="1" applyAlignment="1" applyProtection="1">
      <alignment vertical="center"/>
      <protection/>
    </xf>
    <xf numFmtId="187" fontId="0" fillId="7" borderId="11" xfId="0" applyNumberFormat="1" applyFont="1" applyFill="1" applyBorder="1" applyAlignment="1" applyProtection="1">
      <alignment horizontal="right"/>
      <protection/>
    </xf>
    <xf numFmtId="0" fontId="28" fillId="21" borderId="96" xfId="0" applyFont="1" applyFill="1" applyBorder="1" applyAlignment="1">
      <alignment horizontal="right"/>
    </xf>
    <xf numFmtId="0" fontId="28" fillId="21" borderId="40" xfId="0" applyFont="1" applyFill="1" applyBorder="1" applyAlignment="1">
      <alignment horizontal="right"/>
    </xf>
    <xf numFmtId="0" fontId="28" fillId="21" borderId="41" xfId="0" applyFont="1" applyFill="1" applyBorder="1" applyAlignment="1">
      <alignment horizontal="right"/>
    </xf>
    <xf numFmtId="187" fontId="0" fillId="0" borderId="11" xfId="0" applyNumberFormat="1" applyFont="1" applyFill="1" applyBorder="1" applyAlignment="1" applyProtection="1">
      <alignment horizontal="right"/>
      <protection locked="0"/>
    </xf>
    <xf numFmtId="0" fontId="23" fillId="0" borderId="126" xfId="0" applyNumberFormat="1" applyFont="1" applyBorder="1" applyAlignment="1" applyProtection="1">
      <alignment horizontal="center"/>
      <protection locked="0"/>
    </xf>
    <xf numFmtId="0" fontId="24" fillId="0" borderId="108" xfId="0" applyFont="1" applyFill="1" applyBorder="1" applyAlignment="1">
      <alignment horizontal="left"/>
    </xf>
    <xf numFmtId="0" fontId="0" fillId="3" borderId="121" xfId="0" applyFill="1" applyBorder="1" applyAlignment="1">
      <alignment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0" fontId="0" fillId="21" borderId="34" xfId="0" applyFill="1" applyBorder="1" applyAlignment="1">
      <alignment horizontal="left"/>
    </xf>
    <xf numFmtId="0" fontId="0" fillId="21" borderId="35" xfId="0" applyFill="1" applyBorder="1" applyAlignment="1">
      <alignment horizontal="left"/>
    </xf>
    <xf numFmtId="0" fontId="24" fillId="24" borderId="127" xfId="0" applyFont="1" applyFill="1" applyBorder="1" applyAlignment="1">
      <alignment horizontal="center"/>
    </xf>
    <xf numFmtId="0" fontId="24" fillId="24" borderId="34" xfId="0" applyFont="1" applyFill="1" applyBorder="1" applyAlignment="1">
      <alignment horizontal="center"/>
    </xf>
    <xf numFmtId="0" fontId="24" fillId="24" borderId="50" xfId="0" applyFont="1" applyFill="1" applyBorder="1" applyAlignment="1">
      <alignment horizontal="center"/>
    </xf>
    <xf numFmtId="0" fontId="24" fillId="24" borderId="45" xfId="0" applyFont="1" applyFill="1" applyBorder="1" applyAlignment="1">
      <alignment horizontal="center"/>
    </xf>
    <xf numFmtId="0" fontId="24" fillId="24" borderId="40" xfId="0" applyFont="1" applyFill="1" applyBorder="1" applyAlignment="1">
      <alignment horizontal="center"/>
    </xf>
    <xf numFmtId="0" fontId="24" fillId="24" borderId="42" xfId="0" applyFont="1" applyFill="1" applyBorder="1" applyAlignment="1">
      <alignment horizontal="center"/>
    </xf>
    <xf numFmtId="186" fontId="0" fillId="0" borderId="30" xfId="0" applyNumberFormat="1" applyFont="1" applyFill="1" applyBorder="1" applyAlignment="1" applyProtection="1">
      <alignment horizontal="right"/>
      <protection locked="0"/>
    </xf>
    <xf numFmtId="186" fontId="0" fillId="0" borderId="46" xfId="0" applyNumberFormat="1" applyFont="1" applyFill="1" applyBorder="1" applyAlignment="1" applyProtection="1">
      <alignment horizontal="right"/>
      <protection locked="0"/>
    </xf>
    <xf numFmtId="186" fontId="0" fillId="0" borderId="20" xfId="0" applyNumberFormat="1" applyFont="1" applyFill="1" applyBorder="1" applyAlignment="1" applyProtection="1">
      <alignment horizontal="right"/>
      <protection locked="0"/>
    </xf>
    <xf numFmtId="0" fontId="0" fillId="7" borderId="109" xfId="0" applyFont="1" applyFill="1" applyBorder="1" applyAlignment="1">
      <alignment horizontal="left" vertical="center"/>
    </xf>
    <xf numFmtId="0" fontId="0" fillId="7" borderId="110" xfId="0" applyFont="1" applyFill="1" applyBorder="1" applyAlignment="1">
      <alignment horizontal="left" vertical="center"/>
    </xf>
    <xf numFmtId="0" fontId="0" fillId="7" borderId="111" xfId="0" applyFont="1" applyFill="1" applyBorder="1" applyAlignment="1">
      <alignment horizontal="left" vertical="center"/>
    </xf>
    <xf numFmtId="0" fontId="0" fillId="7" borderId="96" xfId="0" applyFont="1" applyFill="1" applyBorder="1" applyAlignment="1">
      <alignment horizontal="left" vertical="center"/>
    </xf>
    <xf numFmtId="0" fontId="0" fillId="7" borderId="40" xfId="0" applyFont="1" applyFill="1" applyBorder="1" applyAlignment="1">
      <alignment horizontal="left" vertical="center"/>
    </xf>
    <xf numFmtId="0" fontId="0" fillId="7" borderId="41" xfId="0" applyFont="1" applyFill="1" applyBorder="1" applyAlignment="1">
      <alignment horizontal="left" vertical="center"/>
    </xf>
    <xf numFmtId="0" fontId="0" fillId="7" borderId="111" xfId="0" applyFont="1" applyFill="1" applyBorder="1" applyAlignment="1">
      <alignment horizontal="center" wrapText="1"/>
    </xf>
    <xf numFmtId="0" fontId="0" fillId="7" borderId="39" xfId="0" applyFont="1" applyFill="1" applyBorder="1" applyAlignment="1">
      <alignment horizontal="center" wrapText="1"/>
    </xf>
    <xf numFmtId="0" fontId="0" fillId="7" borderId="41" xfId="0" applyFont="1" applyFill="1" applyBorder="1" applyAlignment="1">
      <alignment horizontal="center" wrapText="1"/>
    </xf>
    <xf numFmtId="0" fontId="0" fillId="7" borderId="11" xfId="61" applyFont="1" applyFill="1" applyBorder="1" applyAlignment="1" applyProtection="1">
      <alignment vertical="center" textRotation="255"/>
      <protection/>
    </xf>
    <xf numFmtId="0" fontId="0" fillId="7" borderId="109" xfId="0" applyFont="1" applyFill="1" applyBorder="1" applyAlignment="1">
      <alignment horizontal="center" vertical="center" wrapText="1"/>
    </xf>
    <xf numFmtId="0" fontId="0" fillId="7" borderId="111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39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96" xfId="0" applyFont="1" applyFill="1" applyBorder="1" applyAlignment="1">
      <alignment horizontal="center" vertical="center" wrapText="1"/>
    </xf>
    <xf numFmtId="0" fontId="0" fillId="7" borderId="40" xfId="0" applyFont="1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43" xfId="0" applyFont="1" applyFill="1" applyBorder="1" applyAlignment="1">
      <alignment horizontal="center" vertical="center" wrapText="1"/>
    </xf>
    <xf numFmtId="0" fontId="0" fillId="7" borderId="110" xfId="0" applyFont="1" applyFill="1" applyBorder="1" applyAlignment="1">
      <alignment horizontal="center" vertical="center" wrapText="1"/>
    </xf>
    <xf numFmtId="0" fontId="0" fillId="7" borderId="44" xfId="0" applyFont="1" applyFill="1" applyBorder="1" applyAlignment="1">
      <alignment horizontal="center" vertical="center" wrapText="1"/>
    </xf>
    <xf numFmtId="0" fontId="0" fillId="7" borderId="45" xfId="0" applyFont="1" applyFill="1" applyBorder="1" applyAlignment="1">
      <alignment horizontal="center" vertical="center" wrapText="1"/>
    </xf>
    <xf numFmtId="0" fontId="0" fillId="7" borderId="41" xfId="0" applyFont="1" applyFill="1" applyBorder="1" applyAlignment="1">
      <alignment horizontal="center" vertical="center" wrapText="1"/>
    </xf>
    <xf numFmtId="0" fontId="41" fillId="0" borderId="128" xfId="0" applyFont="1" applyBorder="1" applyAlignment="1">
      <alignment horizontal="center" vertical="center"/>
    </xf>
    <xf numFmtId="0" fontId="41" fillId="0" borderId="129" xfId="0" applyFont="1" applyBorder="1" applyAlignment="1">
      <alignment horizontal="center" vertical="center"/>
    </xf>
    <xf numFmtId="0" fontId="11" fillId="0" borderId="129" xfId="0" applyFont="1" applyBorder="1" applyAlignment="1">
      <alignment vertical="center"/>
    </xf>
    <xf numFmtId="0" fontId="41" fillId="0" borderId="130" xfId="0" applyFont="1" applyBorder="1" applyAlignment="1">
      <alignment horizontal="center" vertical="center"/>
    </xf>
    <xf numFmtId="184" fontId="0" fillId="0" borderId="30" xfId="0" applyNumberFormat="1" applyFont="1" applyFill="1" applyBorder="1" applyAlignment="1" applyProtection="1">
      <alignment horizontal="right"/>
      <protection locked="0"/>
    </xf>
    <xf numFmtId="184" fontId="0" fillId="0" borderId="46" xfId="0" applyNumberFormat="1" applyFont="1" applyFill="1" applyBorder="1" applyAlignment="1" applyProtection="1">
      <alignment horizontal="right"/>
      <protection locked="0"/>
    </xf>
    <xf numFmtId="184" fontId="0" fillId="0" borderId="20" xfId="0" applyNumberFormat="1" applyFont="1" applyFill="1" applyBorder="1" applyAlignment="1" applyProtection="1">
      <alignment horizontal="right"/>
      <protection locked="0"/>
    </xf>
    <xf numFmtId="0" fontId="24" fillId="22" borderId="11" xfId="0" applyNumberFormat="1" applyFont="1" applyFill="1" applyBorder="1" applyAlignment="1">
      <alignment horizontal="left"/>
    </xf>
    <xf numFmtId="0" fontId="24" fillId="22" borderId="56" xfId="0" applyNumberFormat="1" applyFont="1" applyFill="1" applyBorder="1" applyAlignment="1">
      <alignment horizontal="left"/>
    </xf>
    <xf numFmtId="0" fontId="24" fillId="22" borderId="131" xfId="0" applyNumberFormat="1" applyFont="1" applyFill="1" applyBorder="1" applyAlignment="1">
      <alignment horizontal="left"/>
    </xf>
    <xf numFmtId="0" fontId="24" fillId="22" borderId="132" xfId="0" applyNumberFormat="1" applyFont="1" applyFill="1" applyBorder="1" applyAlignment="1">
      <alignment horizontal="left"/>
    </xf>
    <xf numFmtId="0" fontId="0" fillId="0" borderId="9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32" fillId="21" borderId="133" xfId="0" applyFont="1" applyFill="1" applyBorder="1" applyAlignment="1">
      <alignment horizontal="left"/>
    </xf>
    <xf numFmtId="0" fontId="32" fillId="21" borderId="11" xfId="0" applyFont="1" applyFill="1" applyBorder="1" applyAlignment="1">
      <alignment horizontal="left"/>
    </xf>
    <xf numFmtId="0" fontId="0" fillId="0" borderId="134" xfId="0" applyFill="1" applyBorder="1" applyAlignment="1" applyProtection="1">
      <alignment horizontal="left" vertical="top"/>
      <protection locked="0"/>
    </xf>
    <xf numFmtId="0" fontId="0" fillId="0" borderId="135" xfId="0" applyFill="1" applyBorder="1" applyAlignment="1" applyProtection="1">
      <alignment horizontal="left" vertical="top"/>
      <protection locked="0"/>
    </xf>
    <xf numFmtId="0" fontId="0" fillId="0" borderId="136" xfId="0" applyFill="1" applyBorder="1" applyAlignment="1" applyProtection="1">
      <alignment horizontal="left" vertical="top"/>
      <protection locked="0"/>
    </xf>
    <xf numFmtId="0" fontId="0" fillId="0" borderId="25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37" xfId="0" applyFill="1" applyBorder="1" applyAlignment="1" applyProtection="1">
      <alignment horizontal="left" vertical="top"/>
      <protection locked="0"/>
    </xf>
    <xf numFmtId="0" fontId="0" fillId="0" borderId="115" xfId="0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0" fillId="0" borderId="108" xfId="0" applyFill="1" applyBorder="1" applyAlignment="1" applyProtection="1">
      <alignment horizontal="left" vertical="top"/>
      <protection locked="0"/>
    </xf>
    <xf numFmtId="0" fontId="32" fillId="21" borderId="22" xfId="0" applyFont="1" applyFill="1" applyBorder="1" applyAlignment="1" applyProtection="1">
      <alignment horizontal="center" vertical="center"/>
      <protection/>
    </xf>
    <xf numFmtId="0" fontId="32" fillId="21" borderId="138" xfId="0" applyFont="1" applyFill="1" applyBorder="1" applyAlignment="1" applyProtection="1">
      <alignment horizontal="center" vertical="center"/>
      <protection/>
    </xf>
    <xf numFmtId="0" fontId="32" fillId="21" borderId="139" xfId="0" applyFont="1" applyFill="1" applyBorder="1" applyAlignment="1" applyProtection="1">
      <alignment horizontal="center" vertical="center"/>
      <protection/>
    </xf>
    <xf numFmtId="0" fontId="28" fillId="21" borderId="81" xfId="0" applyFont="1" applyFill="1" applyBorder="1" applyAlignment="1" applyProtection="1">
      <alignment vertical="center" wrapText="1"/>
      <protection/>
    </xf>
    <xf numFmtId="0" fontId="28" fillId="21" borderId="46" xfId="0" applyFont="1" applyFill="1" applyBorder="1" applyAlignment="1" applyProtection="1">
      <alignment vertical="center" wrapText="1"/>
      <protection/>
    </xf>
    <xf numFmtId="0" fontId="28" fillId="21" borderId="140" xfId="0" applyFont="1" applyFill="1" applyBorder="1" applyAlignment="1" applyProtection="1">
      <alignment vertical="center" wrapText="1"/>
      <protection/>
    </xf>
    <xf numFmtId="0" fontId="24" fillId="22" borderId="121" xfId="0" applyNumberFormat="1" applyFont="1" applyFill="1" applyBorder="1" applyAlignment="1">
      <alignment horizontal="left"/>
    </xf>
    <xf numFmtId="0" fontId="24" fillId="22" borderId="141" xfId="0" applyNumberFormat="1" applyFont="1" applyFill="1" applyBorder="1" applyAlignment="1">
      <alignment horizontal="left"/>
    </xf>
    <xf numFmtId="0" fontId="32" fillId="4" borderId="104" xfId="0" applyFont="1" applyFill="1" applyBorder="1" applyAlignment="1">
      <alignment horizontal="left" vertical="center"/>
    </xf>
    <xf numFmtId="0" fontId="32" fillId="4" borderId="105" xfId="0" applyFont="1" applyFill="1" applyBorder="1" applyAlignment="1">
      <alignment horizontal="left" vertical="center"/>
    </xf>
    <xf numFmtId="0" fontId="32" fillId="4" borderId="106" xfId="0" applyFont="1" applyFill="1" applyBorder="1" applyAlignment="1">
      <alignment horizontal="left" vertical="center"/>
    </xf>
    <xf numFmtId="0" fontId="32" fillId="21" borderId="51" xfId="0" applyFont="1" applyFill="1" applyBorder="1" applyAlignment="1">
      <alignment horizontal="left"/>
    </xf>
    <xf numFmtId="0" fontId="32" fillId="21" borderId="121" xfId="0" applyFont="1" applyFill="1" applyBorder="1" applyAlignment="1">
      <alignment horizontal="left"/>
    </xf>
    <xf numFmtId="0" fontId="33" fillId="21" borderId="142" xfId="0" applyFont="1" applyFill="1" applyBorder="1" applyAlignment="1" applyProtection="1">
      <alignment horizontal="center" vertical="center" wrapText="1"/>
      <protection/>
    </xf>
    <xf numFmtId="0" fontId="33" fillId="21" borderId="23" xfId="0" applyFont="1" applyFill="1" applyBorder="1" applyAlignment="1" applyProtection="1">
      <alignment horizontal="center" vertical="center" wrapText="1"/>
      <protection/>
    </xf>
    <xf numFmtId="0" fontId="32" fillId="21" borderId="143" xfId="0" applyFont="1" applyFill="1" applyBorder="1" applyAlignment="1">
      <alignment horizontal="left"/>
    </xf>
    <xf numFmtId="0" fontId="32" fillId="21" borderId="131" xfId="0" applyFont="1" applyFill="1" applyBorder="1" applyAlignment="1">
      <alignment horizontal="left"/>
    </xf>
    <xf numFmtId="0" fontId="32" fillId="21" borderId="142" xfId="0" applyFont="1" applyFill="1" applyBorder="1" applyAlignment="1" applyProtection="1">
      <alignment horizontal="center" vertical="center" wrapText="1"/>
      <protection/>
    </xf>
    <xf numFmtId="0" fontId="32" fillId="21" borderId="23" xfId="0" applyFont="1" applyFill="1" applyBorder="1" applyAlignment="1" applyProtection="1">
      <alignment horizontal="center" vertical="center" wrapText="1"/>
      <protection/>
    </xf>
    <xf numFmtId="0" fontId="32" fillId="21" borderId="134" xfId="0" applyFont="1" applyFill="1" applyBorder="1" applyAlignment="1" applyProtection="1">
      <alignment horizontal="center" vertical="center" wrapText="1"/>
      <protection/>
    </xf>
    <xf numFmtId="0" fontId="32" fillId="21" borderId="135" xfId="0" applyFont="1" applyFill="1" applyBorder="1" applyAlignment="1" applyProtection="1">
      <alignment horizontal="center" vertical="center" wrapText="1"/>
      <protection/>
    </xf>
    <xf numFmtId="0" fontId="32" fillId="21" borderId="98" xfId="0" applyFont="1" applyFill="1" applyBorder="1" applyAlignment="1" applyProtection="1">
      <alignment horizontal="center" vertical="center" wrapText="1"/>
      <protection/>
    </xf>
    <xf numFmtId="0" fontId="32" fillId="21" borderId="144" xfId="0" applyFont="1" applyFill="1" applyBorder="1" applyAlignment="1" applyProtection="1">
      <alignment horizontal="center" vertical="center" wrapText="1"/>
      <protection/>
    </xf>
    <xf numFmtId="0" fontId="32" fillId="21" borderId="40" xfId="0" applyFont="1" applyFill="1" applyBorder="1" applyAlignment="1" applyProtection="1">
      <alignment horizontal="center" vertical="center" wrapText="1"/>
      <protection/>
    </xf>
    <xf numFmtId="0" fontId="32" fillId="21" borderId="42" xfId="0" applyFont="1" applyFill="1" applyBorder="1" applyAlignment="1" applyProtection="1">
      <alignment horizontal="center" vertical="center" wrapText="1"/>
      <protection/>
    </xf>
    <xf numFmtId="0" fontId="43" fillId="0" borderId="145" xfId="0" applyFont="1" applyFill="1" applyBorder="1" applyAlignment="1">
      <alignment horizontal="center" vertical="center" textRotation="255" shrinkToFit="1"/>
    </xf>
    <xf numFmtId="0" fontId="43" fillId="0" borderId="146" xfId="0" applyFont="1" applyFill="1" applyBorder="1" applyAlignment="1">
      <alignment horizontal="center" vertical="center" textRotation="255" shrinkToFit="1"/>
    </xf>
    <xf numFmtId="0" fontId="43" fillId="0" borderId="147" xfId="0" applyFont="1" applyFill="1" applyBorder="1" applyAlignment="1">
      <alignment horizontal="center" vertical="center" textRotation="255" shrinkToFit="1"/>
    </xf>
    <xf numFmtId="0" fontId="24" fillId="0" borderId="0" xfId="0" applyFont="1" applyAlignment="1">
      <alignment vertical="center"/>
    </xf>
    <xf numFmtId="0" fontId="32" fillId="21" borderId="26" xfId="0" applyFont="1" applyFill="1" applyBorder="1" applyAlignment="1" applyProtection="1">
      <alignment horizontal="center" vertical="center" wrapText="1" shrinkToFit="1"/>
      <protection/>
    </xf>
    <xf numFmtId="0" fontId="32" fillId="21" borderId="23" xfId="0" applyFont="1" applyFill="1" applyBorder="1" applyAlignment="1" applyProtection="1">
      <alignment horizontal="center" vertical="center" wrapText="1" shrinkToFit="1"/>
      <protection/>
    </xf>
    <xf numFmtId="0" fontId="33" fillId="21" borderId="22" xfId="0" applyFont="1" applyFill="1" applyBorder="1" applyAlignment="1" applyProtection="1">
      <alignment horizontal="center" vertical="center" wrapText="1"/>
      <protection/>
    </xf>
    <xf numFmtId="0" fontId="33" fillId="21" borderId="138" xfId="0" applyFont="1" applyFill="1" applyBorder="1" applyAlignment="1" applyProtection="1">
      <alignment horizontal="center" vertical="center" wrapText="1"/>
      <protection/>
    </xf>
    <xf numFmtId="0" fontId="33" fillId="21" borderId="148" xfId="0" applyFont="1" applyFill="1" applyBorder="1" applyAlignment="1" applyProtection="1">
      <alignment horizontal="center" vertical="center" wrapText="1"/>
      <protection/>
    </xf>
    <xf numFmtId="0" fontId="23" fillId="4" borderId="149" xfId="0" applyFont="1" applyFill="1" applyBorder="1" applyAlignment="1">
      <alignment horizontal="left" vertical="center"/>
    </xf>
    <xf numFmtId="0" fontId="23" fillId="4" borderId="112" xfId="0" applyFont="1" applyFill="1" applyBorder="1" applyAlignment="1">
      <alignment horizontal="left" vertical="center"/>
    </xf>
    <xf numFmtId="0" fontId="23" fillId="0" borderId="112" xfId="0" applyNumberFormat="1" applyFont="1" applyBorder="1" applyAlignment="1" applyProtection="1">
      <alignment horizontal="center"/>
      <protection locked="0"/>
    </xf>
    <xf numFmtId="0" fontId="23" fillId="0" borderId="18" xfId="0" applyNumberFormat="1" applyFont="1" applyBorder="1" applyAlignment="1" applyProtection="1">
      <alignment horizontal="center"/>
      <protection locked="0"/>
    </xf>
    <xf numFmtId="0" fontId="28" fillId="21" borderId="0" xfId="0" applyFont="1" applyFill="1" applyBorder="1" applyAlignment="1">
      <alignment horizontal="left" vertical="top" wrapText="1"/>
    </xf>
    <xf numFmtId="0" fontId="28" fillId="21" borderId="39" xfId="0" applyFont="1" applyFill="1" applyBorder="1" applyAlignment="1">
      <alignment horizontal="left" vertical="top" wrapText="1"/>
    </xf>
    <xf numFmtId="0" fontId="28" fillId="21" borderId="16" xfId="0" applyFont="1" applyFill="1" applyBorder="1" applyAlignment="1">
      <alignment horizontal="left" vertical="top" wrapText="1"/>
    </xf>
    <xf numFmtId="0" fontId="28" fillId="21" borderId="49" xfId="0" applyFont="1" applyFill="1" applyBorder="1" applyAlignment="1">
      <alignment horizontal="left" vertical="top" wrapText="1"/>
    </xf>
    <xf numFmtId="0" fontId="24" fillId="0" borderId="44" xfId="0" applyFont="1" applyBorder="1" applyAlignment="1" applyProtection="1">
      <alignment vertical="top"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4" fillId="0" borderId="14" xfId="0" applyFont="1" applyBorder="1" applyAlignment="1" applyProtection="1">
      <alignment vertical="top" wrapText="1"/>
      <protection locked="0"/>
    </xf>
    <xf numFmtId="0" fontId="24" fillId="0" borderId="48" xfId="0" applyFont="1" applyBorder="1" applyAlignment="1" applyProtection="1">
      <alignment vertical="top" wrapText="1"/>
      <protection locked="0"/>
    </xf>
    <xf numFmtId="0" fontId="24" fillId="0" borderId="16" xfId="0" applyFont="1" applyBorder="1" applyAlignment="1" applyProtection="1">
      <alignment vertical="top" wrapText="1"/>
      <protection locked="0"/>
    </xf>
    <xf numFmtId="0" fontId="24" fillId="0" borderId="17" xfId="0" applyFont="1" applyBorder="1" applyAlignment="1" applyProtection="1">
      <alignment vertical="top" wrapText="1"/>
      <protection locked="0"/>
    </xf>
    <xf numFmtId="0" fontId="24" fillId="0" borderId="44" xfId="0" applyFont="1" applyBorder="1" applyAlignment="1" applyProtection="1">
      <alignment horizontal="left" vertical="top" wrapText="1"/>
      <protection locked="0"/>
    </xf>
    <xf numFmtId="0" fontId="24" fillId="0" borderId="0" xfId="0" applyFont="1" applyBorder="1" applyAlignment="1" applyProtection="1">
      <alignment horizontal="left" vertical="top" wrapText="1"/>
      <protection locked="0"/>
    </xf>
    <xf numFmtId="0" fontId="24" fillId="0" borderId="14" xfId="0" applyFont="1" applyBorder="1" applyAlignment="1" applyProtection="1">
      <alignment horizontal="left" vertical="top" wrapText="1"/>
      <protection locked="0"/>
    </xf>
    <xf numFmtId="0" fontId="24" fillId="0" borderId="0" xfId="0" applyFont="1" applyAlignment="1" applyProtection="1">
      <alignment horizontal="left"/>
      <protection locked="0"/>
    </xf>
    <xf numFmtId="0" fontId="0" fillId="21" borderId="24" xfId="0" applyFill="1" applyBorder="1" applyAlignment="1">
      <alignment/>
    </xf>
    <xf numFmtId="0" fontId="24" fillId="21" borderId="24" xfId="0" applyNumberFormat="1" applyFont="1" applyFill="1" applyBorder="1" applyAlignment="1" applyProtection="1">
      <alignment horizontal="left" vertical="top" wrapText="1"/>
      <protection locked="0"/>
    </xf>
    <xf numFmtId="0" fontId="24" fillId="21" borderId="55" xfId="0" applyNumberFormat="1" applyFont="1" applyFill="1" applyBorder="1" applyAlignment="1" applyProtection="1">
      <alignment horizontal="left" vertical="top" wrapText="1"/>
      <protection locked="0"/>
    </xf>
    <xf numFmtId="0" fontId="24" fillId="21" borderId="11" xfId="0" applyNumberFormat="1" applyFont="1" applyFill="1" applyBorder="1" applyAlignment="1" applyProtection="1">
      <alignment horizontal="left" vertical="top" wrapText="1"/>
      <protection locked="0"/>
    </xf>
    <xf numFmtId="0" fontId="24" fillId="21" borderId="56" xfId="0" applyNumberFormat="1" applyFont="1" applyFill="1" applyBorder="1" applyAlignment="1" applyProtection="1">
      <alignment horizontal="left" vertical="top" wrapText="1"/>
      <protection locked="0"/>
    </xf>
    <xf numFmtId="0" fontId="24" fillId="0" borderId="11" xfId="0" applyFont="1" applyBorder="1" applyAlignment="1" applyProtection="1">
      <alignment horizontal="left" vertical="top" wrapText="1"/>
      <protection locked="0"/>
    </xf>
    <xf numFmtId="0" fontId="24" fillId="0" borderId="56" xfId="0" applyFont="1" applyBorder="1" applyAlignment="1" applyProtection="1">
      <alignment horizontal="left" vertical="top" wrapText="1"/>
      <protection locked="0"/>
    </xf>
    <xf numFmtId="0" fontId="24" fillId="0" borderId="12" xfId="0" applyFont="1" applyBorder="1" applyAlignment="1" applyProtection="1">
      <alignment horizontal="left" vertical="top" wrapText="1"/>
      <protection locked="0"/>
    </xf>
    <xf numFmtId="0" fontId="24" fillId="0" borderId="60" xfId="0" applyFont="1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/>
      <protection locked="0"/>
    </xf>
    <xf numFmtId="0" fontId="23" fillId="21" borderId="35" xfId="0" applyFont="1" applyFill="1" applyBorder="1" applyAlignment="1">
      <alignment horizontal="left"/>
    </xf>
    <xf numFmtId="0" fontId="35" fillId="21" borderId="0" xfId="0" applyFont="1" applyFill="1" applyAlignment="1">
      <alignment horizontal="left" vertical="top" wrapText="1"/>
    </xf>
    <xf numFmtId="0" fontId="36" fillId="21" borderId="0" xfId="0" applyFont="1" applyFill="1" applyAlignment="1">
      <alignment horizontal="left" vertical="top" wrapText="1"/>
    </xf>
    <xf numFmtId="0" fontId="36" fillId="21" borderId="39" xfId="0" applyFont="1" applyFill="1" applyBorder="1" applyAlignment="1">
      <alignment horizontal="left" vertical="top" wrapText="1"/>
    </xf>
    <xf numFmtId="0" fontId="36" fillId="21" borderId="0" xfId="0" applyFont="1" applyFill="1" applyBorder="1" applyAlignment="1">
      <alignment horizontal="left" vertical="top" wrapText="1"/>
    </xf>
    <xf numFmtId="0" fontId="24" fillId="0" borderId="48" xfId="0" applyFont="1" applyBorder="1" applyAlignment="1" applyProtection="1">
      <alignment horizontal="left" vertical="top" wrapText="1"/>
      <protection locked="0"/>
    </xf>
    <xf numFmtId="0" fontId="24" fillId="0" borderId="16" xfId="0" applyFont="1" applyBorder="1" applyAlignment="1" applyProtection="1">
      <alignment horizontal="left" vertical="top" wrapText="1"/>
      <protection locked="0"/>
    </xf>
    <xf numFmtId="0" fontId="24" fillId="0" borderId="17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24" fillId="0" borderId="36" xfId="0" applyFont="1" applyBorder="1" applyAlignment="1" applyProtection="1">
      <alignment/>
      <protection locked="0"/>
    </xf>
    <xf numFmtId="0" fontId="24" fillId="0" borderId="37" xfId="0" applyFont="1" applyBorder="1" applyAlignment="1" applyProtection="1">
      <alignment/>
      <protection locked="0"/>
    </xf>
    <xf numFmtId="0" fontId="24" fillId="0" borderId="85" xfId="0" applyFont="1" applyBorder="1" applyAlignment="1" applyProtection="1">
      <alignment/>
      <protection locked="0"/>
    </xf>
    <xf numFmtId="0" fontId="24" fillId="0" borderId="43" xfId="0" applyFont="1" applyBorder="1" applyAlignment="1" applyProtection="1">
      <alignment horizontal="left" vertical="top" wrapText="1"/>
      <protection locked="0"/>
    </xf>
    <xf numFmtId="0" fontId="0" fillId="0" borderId="110" xfId="0" applyBorder="1" applyAlignment="1" applyProtection="1">
      <alignment horizontal="left" vertical="top" wrapText="1"/>
      <protection locked="0"/>
    </xf>
    <xf numFmtId="0" fontId="0" fillId="0" borderId="111" xfId="0" applyBorder="1" applyAlignment="1" applyProtection="1">
      <alignment horizontal="left" vertical="top" wrapText="1"/>
      <protection locked="0"/>
    </xf>
    <xf numFmtId="0" fontId="0" fillId="0" borderId="4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49" xfId="0" applyBorder="1" applyAlignment="1" applyProtection="1">
      <alignment horizontal="left" vertical="top" wrapText="1"/>
      <protection locked="0"/>
    </xf>
    <xf numFmtId="0" fontId="27" fillId="0" borderId="127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3" fillId="21" borderId="54" xfId="0" applyFont="1" applyFill="1" applyBorder="1" applyAlignment="1">
      <alignment vertical="top" wrapText="1"/>
    </xf>
    <xf numFmtId="0" fontId="0" fillId="21" borderId="24" xfId="0" applyFill="1" applyBorder="1" applyAlignment="1">
      <alignment vertical="top" wrapText="1"/>
    </xf>
    <xf numFmtId="0" fontId="0" fillId="21" borderId="29" xfId="0" applyFill="1" applyBorder="1" applyAlignment="1">
      <alignment vertical="top" wrapText="1"/>
    </xf>
    <xf numFmtId="0" fontId="0" fillId="21" borderId="11" xfId="0" applyFill="1" applyBorder="1" applyAlignment="1">
      <alignment vertical="top" wrapText="1"/>
    </xf>
    <xf numFmtId="0" fontId="23" fillId="21" borderId="29" xfId="0" applyFont="1" applyFill="1" applyBorder="1" applyAlignment="1">
      <alignment horizontal="left" vertical="top"/>
    </xf>
    <xf numFmtId="0" fontId="23" fillId="21" borderId="11" xfId="0" applyFont="1" applyFill="1" applyBorder="1" applyAlignment="1">
      <alignment horizontal="left" vertical="top"/>
    </xf>
    <xf numFmtId="0" fontId="23" fillId="21" borderId="59" xfId="0" applyFont="1" applyFill="1" applyBorder="1" applyAlignment="1">
      <alignment horizontal="left" vertical="top"/>
    </xf>
    <xf numFmtId="0" fontId="23" fillId="21" borderId="12" xfId="0" applyFont="1" applyFill="1" applyBorder="1" applyAlignment="1">
      <alignment horizontal="left" vertical="top"/>
    </xf>
    <xf numFmtId="0" fontId="0" fillId="21" borderId="11" xfId="0" applyFill="1" applyBorder="1" applyAlignment="1">
      <alignment vertical="top"/>
    </xf>
    <xf numFmtId="0" fontId="0" fillId="21" borderId="12" xfId="0" applyFill="1" applyBorder="1" applyAlignment="1">
      <alignment vertical="top"/>
    </xf>
    <xf numFmtId="0" fontId="23" fillId="21" borderId="54" xfId="0" applyFont="1" applyFill="1" applyBorder="1" applyAlignment="1">
      <alignment horizontal="left" vertical="top"/>
    </xf>
    <xf numFmtId="0" fontId="23" fillId="21" borderId="24" xfId="0" applyFont="1" applyFill="1" applyBorder="1" applyAlignment="1">
      <alignment horizontal="left" vertical="top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4" fillId="0" borderId="34" xfId="0" applyFont="1" applyBorder="1" applyAlignment="1" applyProtection="1">
      <alignment horizontal="left" vertical="top" wrapText="1"/>
      <protection locked="0"/>
    </xf>
    <xf numFmtId="0" fontId="24" fillId="0" borderId="50" xfId="0" applyFont="1" applyBorder="1" applyAlignment="1" applyProtection="1">
      <alignment horizontal="left" vertical="top" wrapText="1"/>
      <protection locked="0"/>
    </xf>
    <xf numFmtId="193" fontId="0" fillId="0" borderId="150" xfId="0" applyNumberFormat="1" applyBorder="1" applyAlignment="1">
      <alignment horizontal="center" vertical="center"/>
    </xf>
    <xf numFmtId="193" fontId="0" fillId="0" borderId="151" xfId="0" applyNumberFormat="1" applyBorder="1" applyAlignment="1">
      <alignment horizontal="center" vertical="center"/>
    </xf>
    <xf numFmtId="0" fontId="0" fillId="0" borderId="152" xfId="0" applyBorder="1" applyAlignment="1">
      <alignment horizontal="center" vertical="center" shrinkToFit="1"/>
    </xf>
    <xf numFmtId="0" fontId="0" fillId="0" borderId="153" xfId="0" applyBorder="1" applyAlignment="1">
      <alignment horizontal="center" vertical="center" shrinkToFit="1"/>
    </xf>
    <xf numFmtId="0" fontId="0" fillId="0" borderId="154" xfId="0" applyBorder="1" applyAlignment="1">
      <alignment horizontal="center" vertical="center" wrapText="1"/>
    </xf>
    <xf numFmtId="0" fontId="0" fillId="0" borderId="155" xfId="0" applyBorder="1" applyAlignment="1">
      <alignment horizontal="center" vertical="center" wrapText="1"/>
    </xf>
    <xf numFmtId="0" fontId="0" fillId="0" borderId="156" xfId="0" applyBorder="1" applyAlignment="1">
      <alignment horizontal="center" vertical="center" shrinkToFit="1"/>
    </xf>
    <xf numFmtId="0" fontId="0" fillId="0" borderId="157" xfId="0" applyBorder="1" applyAlignment="1">
      <alignment horizontal="center" vertical="center" shrinkToFit="1"/>
    </xf>
    <xf numFmtId="0" fontId="24" fillId="0" borderId="10" xfId="0" applyFont="1" applyFill="1" applyBorder="1" applyAlignment="1" applyProtection="1">
      <alignment horizontal="left"/>
      <protection/>
    </xf>
    <xf numFmtId="0" fontId="24" fillId="0" borderId="125" xfId="0" applyFont="1" applyFill="1" applyBorder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7">
    <dxf>
      <font>
        <b/>
        <i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2"/>
        </patternFill>
      </fill>
    </dxf>
    <dxf/>
    <dxf>
      <fill>
        <patternFill>
          <bgColor indexed="52"/>
        </patternFill>
      </fill>
    </dxf>
    <dxf>
      <font>
        <color auto="1"/>
      </font>
      <fill>
        <patternFill patternType="solid"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ont>
        <color auto="1"/>
      </font>
      <fill>
        <patternFill patternType="solid">
          <bgColor rgb="FFFF99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13</xdr:row>
      <xdr:rowOff>95250</xdr:rowOff>
    </xdr:from>
    <xdr:to>
      <xdr:col>20</xdr:col>
      <xdr:colOff>19050</xdr:colOff>
      <xdr:row>14</xdr:row>
      <xdr:rowOff>161925</xdr:rowOff>
    </xdr:to>
    <xdr:sp>
      <xdr:nvSpPr>
        <xdr:cNvPr id="1" name="Line 187"/>
        <xdr:cNvSpPr>
          <a:spLocks/>
        </xdr:cNvSpPr>
      </xdr:nvSpPr>
      <xdr:spPr>
        <a:xfrm flipH="1" flipV="1">
          <a:off x="9715500" y="771525"/>
          <a:ext cx="1352550" cy="2476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13</xdr:row>
      <xdr:rowOff>38100</xdr:rowOff>
    </xdr:from>
    <xdr:to>
      <xdr:col>31</xdr:col>
      <xdr:colOff>95250</xdr:colOff>
      <xdr:row>16</xdr:row>
      <xdr:rowOff>85725</xdr:rowOff>
    </xdr:to>
    <xdr:sp>
      <xdr:nvSpPr>
        <xdr:cNvPr id="2" name="テキスト 20"/>
        <xdr:cNvSpPr txBox="1">
          <a:spLocks noChangeArrowheads="1"/>
        </xdr:cNvSpPr>
      </xdr:nvSpPr>
      <xdr:spPr>
        <a:xfrm>
          <a:off x="11134725" y="714375"/>
          <a:ext cx="2105025" cy="571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コメントがある場合は、ここに記入してください。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DR66"/>
  <sheetViews>
    <sheetView showGridLines="0" tabSelected="1" zoomScaleSheetLayoutView="100" zoomScalePageLayoutView="0" workbookViewId="0" topLeftCell="A2">
      <selection activeCell="J6" sqref="J6:Q6"/>
    </sheetView>
  </sheetViews>
  <sheetFormatPr defaultColWidth="0" defaultRowHeight="13.5"/>
  <cols>
    <col min="1" max="1" width="1.37890625" style="23" customWidth="1"/>
    <col min="2" max="2" width="1.37890625" style="5" customWidth="1"/>
    <col min="3" max="8" width="1.625" style="0" customWidth="1"/>
    <col min="9" max="9" width="2.50390625" style="0" customWidth="1"/>
    <col min="10" max="24" width="1.625" style="0" customWidth="1"/>
    <col min="25" max="25" width="2.00390625" style="0" customWidth="1"/>
    <col min="26" max="26" width="2.375" style="0" customWidth="1"/>
    <col min="27" max="27" width="2.625" style="0" customWidth="1"/>
    <col min="28" max="34" width="1.625" style="0" customWidth="1"/>
    <col min="35" max="35" width="1.25" style="0" customWidth="1"/>
    <col min="36" max="36" width="1.12109375" style="0" customWidth="1"/>
    <col min="37" max="51" width="1.625" style="0" customWidth="1"/>
    <col min="52" max="52" width="0.6171875" style="0" customWidth="1"/>
    <col min="53" max="53" width="1.625" style="0" hidden="1" customWidth="1"/>
    <col min="54" max="54" width="3.375" style="0" hidden="1" customWidth="1"/>
    <col min="55" max="255" width="9.00390625" style="0" hidden="1" customWidth="1"/>
    <col min="256" max="16384" width="0" style="0" hidden="1" customWidth="1"/>
  </cols>
  <sheetData>
    <row r="1" spans="1:122" s="3" customFormat="1" ht="13.5" hidden="1">
      <c r="A1" s="1" t="str">
        <f>'【日東ベストで使用）】'!E5&amp;"_1"</f>
        <v>MTA_201912_1</v>
      </c>
      <c r="B1" s="2"/>
      <c r="DQ1" s="3">
        <v>54</v>
      </c>
      <c r="DR1" s="3">
        <v>15</v>
      </c>
    </row>
    <row r="2" spans="1:45" ht="13.5">
      <c r="A2" s="4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7"/>
      <c r="AD2" s="347"/>
      <c r="AE2" s="347"/>
      <c r="AF2" s="347"/>
      <c r="AG2" s="347"/>
      <c r="AH2" s="347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6" t="s">
        <v>0</v>
      </c>
    </row>
    <row r="3" spans="1:46" ht="18.75">
      <c r="A3" s="7"/>
      <c r="B3" s="8" t="s">
        <v>1</v>
      </c>
      <c r="L3" s="9" t="s">
        <v>2</v>
      </c>
      <c r="R3" t="s">
        <v>3</v>
      </c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T3" s="10" t="str">
        <f>'【日東ベストで使用）】'!E2</f>
        <v>Ver 6.3</v>
      </c>
    </row>
    <row r="4" spans="1:51" ht="13.5">
      <c r="A4" s="7"/>
      <c r="AJ4" s="314" t="s">
        <v>4</v>
      </c>
      <c r="AK4" s="315"/>
      <c r="AL4" s="315"/>
      <c r="AM4" s="315"/>
      <c r="AN4" s="315"/>
      <c r="AO4" s="315"/>
      <c r="AP4" s="325"/>
      <c r="AQ4" s="325"/>
      <c r="AR4" s="325"/>
      <c r="AS4" s="325"/>
      <c r="AT4" s="325"/>
      <c r="AU4" s="325"/>
      <c r="AV4" s="325"/>
      <c r="AW4" s="325"/>
      <c r="AX4" s="325"/>
      <c r="AY4" s="326"/>
    </row>
    <row r="5" spans="1:55" ht="14.25" thickBot="1">
      <c r="A5" s="7"/>
      <c r="B5" s="11"/>
      <c r="C5" s="12"/>
      <c r="D5" s="12"/>
      <c r="E5" s="12"/>
      <c r="F5" s="12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4"/>
      <c r="S5" s="14"/>
      <c r="AJ5" s="329" t="s">
        <v>547</v>
      </c>
      <c r="AK5" s="330"/>
      <c r="AL5" s="330"/>
      <c r="AM5" s="330"/>
      <c r="AN5" s="330"/>
      <c r="AO5" s="331"/>
      <c r="AP5" s="327"/>
      <c r="AQ5" s="327"/>
      <c r="AR5" s="327"/>
      <c r="AS5" s="327"/>
      <c r="AT5" s="327"/>
      <c r="AU5" s="327"/>
      <c r="AV5" s="327"/>
      <c r="AW5" s="327"/>
      <c r="AX5" s="327"/>
      <c r="AY5" s="328"/>
      <c r="BC5" s="15"/>
    </row>
    <row r="6" spans="1:51" ht="15" thickBot="1" thickTop="1">
      <c r="A6" s="7"/>
      <c r="C6" s="358" t="s">
        <v>7</v>
      </c>
      <c r="D6" s="359"/>
      <c r="E6" s="359"/>
      <c r="F6" s="359"/>
      <c r="G6" s="359"/>
      <c r="H6" s="359"/>
      <c r="I6" s="360"/>
      <c r="J6" s="335"/>
      <c r="K6" s="336"/>
      <c r="L6" s="336"/>
      <c r="M6" s="336"/>
      <c r="N6" s="336"/>
      <c r="O6" s="336"/>
      <c r="P6" s="336"/>
      <c r="Q6" s="337"/>
      <c r="R6" s="16"/>
      <c r="AJ6" s="332" t="s">
        <v>548</v>
      </c>
      <c r="AK6" s="333"/>
      <c r="AL6" s="333"/>
      <c r="AM6" s="333"/>
      <c r="AN6" s="333"/>
      <c r="AO6" s="334"/>
      <c r="AP6" s="327"/>
      <c r="AQ6" s="327"/>
      <c r="AR6" s="327"/>
      <c r="AS6" s="327"/>
      <c r="AT6" s="327"/>
      <c r="AU6" s="327"/>
      <c r="AV6" s="327"/>
      <c r="AW6" s="327"/>
      <c r="AX6" s="327"/>
      <c r="AY6" s="328"/>
    </row>
    <row r="7" spans="1:51" ht="14.25" thickTop="1">
      <c r="A7" s="7"/>
      <c r="AJ7" s="338" t="s">
        <v>5</v>
      </c>
      <c r="AK7" s="339"/>
      <c r="AL7" s="340"/>
      <c r="AM7" s="303" t="s">
        <v>6</v>
      </c>
      <c r="AN7" s="233"/>
      <c r="AO7" s="234"/>
      <c r="AP7" s="327"/>
      <c r="AQ7" s="327"/>
      <c r="AR7" s="327"/>
      <c r="AS7" s="327"/>
      <c r="AT7" s="327"/>
      <c r="AU7" s="327"/>
      <c r="AV7" s="327"/>
      <c r="AW7" s="327"/>
      <c r="AX7" s="327"/>
      <c r="AY7" s="328"/>
    </row>
    <row r="8" spans="1:51" ht="13.5">
      <c r="A8" s="7"/>
      <c r="AJ8" s="341"/>
      <c r="AK8" s="342"/>
      <c r="AL8" s="343"/>
      <c r="AM8" s="303" t="s">
        <v>8</v>
      </c>
      <c r="AN8" s="233"/>
      <c r="AO8" s="234"/>
      <c r="AP8" s="327"/>
      <c r="AQ8" s="327"/>
      <c r="AR8" s="327"/>
      <c r="AS8" s="327"/>
      <c r="AT8" s="327"/>
      <c r="AU8" s="327"/>
      <c r="AV8" s="327"/>
      <c r="AW8" s="327"/>
      <c r="AX8" s="327"/>
      <c r="AY8" s="328"/>
    </row>
    <row r="9" spans="1:51" ht="15" customHeight="1">
      <c r="A9" s="7"/>
      <c r="C9" s="314" t="s">
        <v>9</v>
      </c>
      <c r="D9" s="315"/>
      <c r="E9" s="315"/>
      <c r="F9" s="315"/>
      <c r="G9" s="315"/>
      <c r="H9" s="315"/>
      <c r="I9" s="315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9"/>
      <c r="AJ9" s="338" t="s">
        <v>545</v>
      </c>
      <c r="AK9" s="339"/>
      <c r="AL9" s="340"/>
      <c r="AM9" s="303" t="s">
        <v>6</v>
      </c>
      <c r="AN9" s="233"/>
      <c r="AO9" s="234"/>
      <c r="AP9" s="327"/>
      <c r="AQ9" s="327"/>
      <c r="AR9" s="327"/>
      <c r="AS9" s="327"/>
      <c r="AT9" s="327"/>
      <c r="AU9" s="327"/>
      <c r="AV9" s="327"/>
      <c r="AW9" s="327"/>
      <c r="AX9" s="327"/>
      <c r="AY9" s="328"/>
    </row>
    <row r="10" spans="1:51" ht="15" customHeight="1">
      <c r="A10" s="7"/>
      <c r="C10" s="288" t="s">
        <v>495</v>
      </c>
      <c r="D10" s="289"/>
      <c r="E10" s="289"/>
      <c r="F10" s="289"/>
      <c r="G10" s="289"/>
      <c r="H10" s="289"/>
      <c r="I10" s="289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7"/>
      <c r="AJ10" s="341"/>
      <c r="AK10" s="342"/>
      <c r="AL10" s="343"/>
      <c r="AM10" s="303" t="s">
        <v>8</v>
      </c>
      <c r="AN10" s="233"/>
      <c r="AO10" s="234"/>
      <c r="AP10" s="327"/>
      <c r="AQ10" s="327"/>
      <c r="AR10" s="327"/>
      <c r="AS10" s="327"/>
      <c r="AT10" s="327"/>
      <c r="AU10" s="327"/>
      <c r="AV10" s="327"/>
      <c r="AW10" s="327"/>
      <c r="AX10" s="327"/>
      <c r="AY10" s="328"/>
    </row>
    <row r="11" spans="1:51" ht="15" customHeight="1">
      <c r="A11" s="7"/>
      <c r="C11" s="316" t="s">
        <v>497</v>
      </c>
      <c r="D11" s="317"/>
      <c r="E11" s="317"/>
      <c r="F11" s="317"/>
      <c r="G11" s="317"/>
      <c r="H11" s="317"/>
      <c r="I11" s="318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7"/>
      <c r="AJ11" s="314" t="s">
        <v>546</v>
      </c>
      <c r="AK11" s="315"/>
      <c r="AL11" s="315"/>
      <c r="AM11" s="315"/>
      <c r="AN11" s="315"/>
      <c r="AO11" s="31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6"/>
    </row>
    <row r="12" spans="1:51" ht="15" customHeight="1">
      <c r="A12" s="7"/>
      <c r="C12" s="237" t="s">
        <v>11</v>
      </c>
      <c r="D12" s="238"/>
      <c r="E12" s="238"/>
      <c r="F12" s="238"/>
      <c r="G12" s="238"/>
      <c r="H12" s="238"/>
      <c r="I12" s="238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7"/>
      <c r="AJ12" s="329" t="s">
        <v>547</v>
      </c>
      <c r="AK12" s="330"/>
      <c r="AL12" s="330"/>
      <c r="AM12" s="330"/>
      <c r="AN12" s="330"/>
      <c r="AO12" s="331"/>
      <c r="AP12" s="327"/>
      <c r="AQ12" s="327"/>
      <c r="AR12" s="327"/>
      <c r="AS12" s="327"/>
      <c r="AT12" s="327"/>
      <c r="AU12" s="327"/>
      <c r="AV12" s="327"/>
      <c r="AW12" s="327"/>
      <c r="AX12" s="327"/>
      <c r="AY12" s="328"/>
    </row>
    <row r="13" spans="1:51" ht="15" customHeight="1">
      <c r="A13" s="7"/>
      <c r="C13" s="237" t="str">
        <f>IF($C$11="一般名（添加物）","（記入不要）","産地 ")</f>
        <v>産地 </v>
      </c>
      <c r="D13" s="238"/>
      <c r="E13" s="238"/>
      <c r="F13" s="238"/>
      <c r="G13" s="238"/>
      <c r="H13" s="238"/>
      <c r="I13" s="238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7"/>
      <c r="AJ13" s="332" t="s">
        <v>548</v>
      </c>
      <c r="AK13" s="333"/>
      <c r="AL13" s="333"/>
      <c r="AM13" s="333"/>
      <c r="AN13" s="333"/>
      <c r="AO13" s="334"/>
      <c r="AP13" s="327"/>
      <c r="AQ13" s="327"/>
      <c r="AR13" s="327"/>
      <c r="AS13" s="327"/>
      <c r="AT13" s="327"/>
      <c r="AU13" s="327"/>
      <c r="AV13" s="327"/>
      <c r="AW13" s="327"/>
      <c r="AX13" s="327"/>
      <c r="AY13" s="328"/>
    </row>
    <row r="14" spans="1:51" ht="15" customHeight="1">
      <c r="A14" s="7"/>
      <c r="C14" s="294" t="s">
        <v>13</v>
      </c>
      <c r="D14" s="295"/>
      <c r="E14" s="295"/>
      <c r="F14" s="295"/>
      <c r="G14" s="295"/>
      <c r="H14" s="295"/>
      <c r="I14" s="296"/>
      <c r="J14" s="322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4"/>
      <c r="AJ14" s="338" t="s">
        <v>5</v>
      </c>
      <c r="AK14" s="339"/>
      <c r="AL14" s="340"/>
      <c r="AM14" s="303" t="s">
        <v>6</v>
      </c>
      <c r="AN14" s="233"/>
      <c r="AO14" s="234"/>
      <c r="AP14" s="327"/>
      <c r="AQ14" s="327"/>
      <c r="AR14" s="327"/>
      <c r="AS14" s="327"/>
      <c r="AT14" s="327"/>
      <c r="AU14" s="327"/>
      <c r="AV14" s="327"/>
      <c r="AW14" s="327"/>
      <c r="AX14" s="327"/>
      <c r="AY14" s="328"/>
    </row>
    <row r="15" spans="1:51" ht="15" customHeight="1">
      <c r="A15" s="7"/>
      <c r="C15" s="292" t="s">
        <v>14</v>
      </c>
      <c r="D15" s="293"/>
      <c r="E15" s="293"/>
      <c r="F15" s="293"/>
      <c r="G15" s="293"/>
      <c r="H15" s="293"/>
      <c r="I15" s="293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1"/>
      <c r="AJ15" s="341"/>
      <c r="AK15" s="342"/>
      <c r="AL15" s="343"/>
      <c r="AM15" s="303" t="s">
        <v>8</v>
      </c>
      <c r="AN15" s="233"/>
      <c r="AO15" s="234"/>
      <c r="AP15" s="327"/>
      <c r="AQ15" s="327"/>
      <c r="AR15" s="327"/>
      <c r="AS15" s="327"/>
      <c r="AT15" s="327"/>
      <c r="AU15" s="327"/>
      <c r="AV15" s="327"/>
      <c r="AW15" s="327"/>
      <c r="AX15" s="327"/>
      <c r="AY15" s="328"/>
    </row>
    <row r="16" spans="1:51" ht="14.25" thickBot="1">
      <c r="A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J16" s="338" t="s">
        <v>545</v>
      </c>
      <c r="AK16" s="339"/>
      <c r="AL16" s="340"/>
      <c r="AM16" s="303" t="s">
        <v>6</v>
      </c>
      <c r="AN16" s="233"/>
      <c r="AO16" s="234"/>
      <c r="AP16" s="327"/>
      <c r="AQ16" s="327"/>
      <c r="AR16" s="327"/>
      <c r="AS16" s="327"/>
      <c r="AT16" s="327"/>
      <c r="AU16" s="327"/>
      <c r="AV16" s="327"/>
      <c r="AW16" s="327"/>
      <c r="AX16" s="327"/>
      <c r="AY16" s="328"/>
    </row>
    <row r="17" spans="1:51" ht="15" thickBot="1" thickTop="1">
      <c r="A17" s="7"/>
      <c r="C17" s="319" t="s">
        <v>15</v>
      </c>
      <c r="D17" s="320"/>
      <c r="E17" s="320"/>
      <c r="F17" s="320"/>
      <c r="G17" s="320"/>
      <c r="H17" s="320"/>
      <c r="I17" s="321"/>
      <c r="J17" s="344"/>
      <c r="K17" s="344"/>
      <c r="L17" s="344"/>
      <c r="M17" s="344"/>
      <c r="N17" s="344"/>
      <c r="O17" s="344"/>
      <c r="P17" s="344"/>
      <c r="Q17" s="34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J17" s="361"/>
      <c r="AK17" s="362"/>
      <c r="AL17" s="363"/>
      <c r="AM17" s="364" t="s">
        <v>8</v>
      </c>
      <c r="AN17" s="284"/>
      <c r="AO17" s="285"/>
      <c r="AP17" s="365"/>
      <c r="AQ17" s="365"/>
      <c r="AR17" s="365"/>
      <c r="AS17" s="365"/>
      <c r="AT17" s="365"/>
      <c r="AU17" s="365"/>
      <c r="AV17" s="365"/>
      <c r="AW17" s="365"/>
      <c r="AX17" s="365"/>
      <c r="AY17" s="366"/>
    </row>
    <row r="18" spans="1:34" ht="15" customHeight="1" thickTop="1">
      <c r="A18" s="7"/>
      <c r="C18" s="277" t="s">
        <v>16</v>
      </c>
      <c r="D18" s="278"/>
      <c r="E18" s="265" t="s">
        <v>17</v>
      </c>
      <c r="F18" s="266"/>
      <c r="G18" s="266"/>
      <c r="H18" s="266"/>
      <c r="I18" s="266"/>
      <c r="J18" s="256"/>
      <c r="K18" s="256"/>
      <c r="L18" s="256"/>
      <c r="M18" s="256"/>
      <c r="N18" s="256"/>
      <c r="O18" s="256"/>
      <c r="P18" s="256"/>
      <c r="Q18" s="256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9"/>
    </row>
    <row r="19" spans="1:34" ht="15" customHeight="1">
      <c r="A19" s="7"/>
      <c r="C19" s="279"/>
      <c r="D19" s="280"/>
      <c r="E19" s="267" t="s">
        <v>19</v>
      </c>
      <c r="F19" s="268"/>
      <c r="G19" s="268"/>
      <c r="H19" s="268"/>
      <c r="I19" s="269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7"/>
    </row>
    <row r="20" spans="1:34" ht="15" customHeight="1">
      <c r="A20" s="7"/>
      <c r="C20" s="279"/>
      <c r="D20" s="280"/>
      <c r="E20" s="267" t="s">
        <v>20</v>
      </c>
      <c r="F20" s="270"/>
      <c r="G20" s="270"/>
      <c r="H20" s="270"/>
      <c r="I20" s="270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7"/>
    </row>
    <row r="21" spans="1:34" ht="15" customHeight="1">
      <c r="A21" s="7"/>
      <c r="C21" s="281"/>
      <c r="D21" s="282"/>
      <c r="E21" s="290" t="s">
        <v>21</v>
      </c>
      <c r="F21" s="291"/>
      <c r="G21" s="291"/>
      <c r="H21" s="291"/>
      <c r="I21" s="291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1"/>
    </row>
    <row r="22" spans="1:34" ht="15" customHeight="1">
      <c r="A22" s="7"/>
      <c r="C22" s="304" t="s">
        <v>541</v>
      </c>
      <c r="D22" s="305"/>
      <c r="E22" s="310" t="str">
        <f>C22&amp;"名"</f>
        <v>加工者名</v>
      </c>
      <c r="F22" s="311"/>
      <c r="G22" s="311"/>
      <c r="H22" s="311"/>
      <c r="I22" s="311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9"/>
    </row>
    <row r="23" spans="1:34" ht="15" customHeight="1">
      <c r="A23" s="7"/>
      <c r="C23" s="306"/>
      <c r="D23" s="307"/>
      <c r="E23" s="312" t="s">
        <v>19</v>
      </c>
      <c r="F23" s="313"/>
      <c r="G23" s="313"/>
      <c r="H23" s="313"/>
      <c r="I23" s="313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7"/>
    </row>
    <row r="24" spans="1:34" ht="15" customHeight="1">
      <c r="A24" s="7"/>
      <c r="C24" s="306"/>
      <c r="D24" s="307"/>
      <c r="E24" s="312" t="s">
        <v>20</v>
      </c>
      <c r="F24" s="313"/>
      <c r="G24" s="313"/>
      <c r="H24" s="313"/>
      <c r="I24" s="313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7"/>
    </row>
    <row r="25" spans="1:34" ht="15" customHeight="1">
      <c r="A25" s="7"/>
      <c r="C25" s="308"/>
      <c r="D25" s="309"/>
      <c r="E25" s="297" t="s">
        <v>21</v>
      </c>
      <c r="F25" s="298"/>
      <c r="G25" s="298"/>
      <c r="H25" s="298"/>
      <c r="I25" s="298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1"/>
    </row>
    <row r="26" spans="1:34" ht="15" customHeight="1">
      <c r="A26" s="7"/>
      <c r="C26" s="271" t="s">
        <v>22</v>
      </c>
      <c r="D26" s="272"/>
      <c r="E26" s="286" t="str">
        <f>C26&amp;"名"</f>
        <v>製造者名</v>
      </c>
      <c r="F26" s="287"/>
      <c r="G26" s="287"/>
      <c r="H26" s="287"/>
      <c r="I26" s="287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9"/>
    </row>
    <row r="27" spans="1:34" ht="15" customHeight="1">
      <c r="A27" s="7"/>
      <c r="C27" s="273"/>
      <c r="D27" s="274"/>
      <c r="E27" s="235" t="s">
        <v>19</v>
      </c>
      <c r="F27" s="236"/>
      <c r="G27" s="236"/>
      <c r="H27" s="236"/>
      <c r="I27" s="236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2"/>
    </row>
    <row r="28" spans="1:34" ht="15" customHeight="1">
      <c r="A28" s="7"/>
      <c r="C28" s="273"/>
      <c r="D28" s="274"/>
      <c r="E28" s="232" t="s">
        <v>20</v>
      </c>
      <c r="F28" s="233"/>
      <c r="G28" s="233"/>
      <c r="H28" s="233"/>
      <c r="I28" s="234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7"/>
    </row>
    <row r="29" spans="1:34" ht="15" customHeight="1">
      <c r="A29" s="7"/>
      <c r="C29" s="273"/>
      <c r="D29" s="274"/>
      <c r="E29" s="283" t="s">
        <v>21</v>
      </c>
      <c r="F29" s="284"/>
      <c r="G29" s="284"/>
      <c r="H29" s="284"/>
      <c r="I29" s="285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1"/>
    </row>
    <row r="30" spans="1:34" ht="15" customHeight="1">
      <c r="A30" s="7"/>
      <c r="C30" s="273"/>
      <c r="D30" s="274"/>
      <c r="E30" s="299" t="s">
        <v>496</v>
      </c>
      <c r="F30" s="300"/>
      <c r="G30" s="300"/>
      <c r="H30" s="300"/>
      <c r="I30" s="300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9"/>
    </row>
    <row r="31" spans="1:34" ht="15" customHeight="1">
      <c r="A31" s="7"/>
      <c r="C31" s="275"/>
      <c r="D31" s="276"/>
      <c r="E31" s="254" t="s">
        <v>501</v>
      </c>
      <c r="F31" s="255"/>
      <c r="G31" s="255"/>
      <c r="H31" s="255"/>
      <c r="I31" s="255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1"/>
    </row>
    <row r="32" spans="1:36" ht="13.5">
      <c r="A32" s="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7" s="19" customFormat="1" ht="13.5" hidden="1">
      <c r="A33" s="17"/>
      <c r="B33" s="162"/>
      <c r="AI33" s="19" t="s">
        <v>33</v>
      </c>
      <c r="AJ33" s="19" t="s">
        <v>34</v>
      </c>
      <c r="AK33" s="19" t="s">
        <v>35</v>
      </c>
    </row>
    <row r="34" spans="1:51" ht="13.5">
      <c r="A34" s="7"/>
      <c r="C34" s="239" t="s">
        <v>549</v>
      </c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1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9"/>
    </row>
    <row r="35" spans="1:51" ht="13.5">
      <c r="A35" s="7"/>
      <c r="C35" s="258" t="s">
        <v>550</v>
      </c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60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7"/>
    </row>
    <row r="36" spans="1:51" ht="13.5" customHeight="1">
      <c r="A36" s="7"/>
      <c r="C36" s="237" t="s">
        <v>45</v>
      </c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7"/>
    </row>
    <row r="37" spans="1:51" ht="13.5">
      <c r="A37" s="7"/>
      <c r="C37" s="237" t="s">
        <v>46</v>
      </c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322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4"/>
    </row>
    <row r="38" spans="1:51" ht="13.5">
      <c r="A38" s="7"/>
      <c r="C38" s="237" t="s">
        <v>47</v>
      </c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7"/>
    </row>
    <row r="39" spans="1:51" ht="13.5">
      <c r="A39" s="7"/>
      <c r="C39" s="262" t="s">
        <v>48</v>
      </c>
      <c r="D39" s="263"/>
      <c r="E39" s="263"/>
      <c r="F39" s="263"/>
      <c r="G39" s="356" t="s">
        <v>49</v>
      </c>
      <c r="H39" s="356"/>
      <c r="I39" s="356"/>
      <c r="J39" s="356"/>
      <c r="K39" s="356"/>
      <c r="L39" s="356"/>
      <c r="M39" s="356"/>
      <c r="N39" s="35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7"/>
    </row>
    <row r="40" spans="1:51" ht="13.5">
      <c r="A40" s="7"/>
      <c r="C40" s="262"/>
      <c r="D40" s="263"/>
      <c r="E40" s="263"/>
      <c r="F40" s="263"/>
      <c r="G40" s="261" t="s">
        <v>50</v>
      </c>
      <c r="H40" s="261"/>
      <c r="I40" s="261"/>
      <c r="J40" s="261"/>
      <c r="K40" s="261"/>
      <c r="L40" s="261"/>
      <c r="M40" s="261"/>
      <c r="N40" s="261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7"/>
    </row>
    <row r="41" spans="1:51" ht="13.5">
      <c r="A41" s="7"/>
      <c r="C41" s="262" t="s">
        <v>51</v>
      </c>
      <c r="D41" s="263"/>
      <c r="E41" s="263"/>
      <c r="F41" s="263"/>
      <c r="G41" s="356" t="s">
        <v>49</v>
      </c>
      <c r="H41" s="356"/>
      <c r="I41" s="356"/>
      <c r="J41" s="356"/>
      <c r="K41" s="356"/>
      <c r="L41" s="356"/>
      <c r="M41" s="356"/>
      <c r="N41" s="35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7"/>
    </row>
    <row r="42" spans="1:51" ht="13.5">
      <c r="A42" s="7"/>
      <c r="C42" s="354"/>
      <c r="D42" s="355"/>
      <c r="E42" s="355"/>
      <c r="F42" s="355"/>
      <c r="G42" s="357" t="s">
        <v>50</v>
      </c>
      <c r="H42" s="357"/>
      <c r="I42" s="357"/>
      <c r="J42" s="357"/>
      <c r="K42" s="357"/>
      <c r="L42" s="357"/>
      <c r="M42" s="357"/>
      <c r="N42" s="357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1"/>
    </row>
    <row r="43" spans="1:51" ht="13.5">
      <c r="A43" s="7"/>
      <c r="C43" s="348" t="s">
        <v>52</v>
      </c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50"/>
      <c r="O43" s="351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3"/>
    </row>
    <row r="44" spans="1:51" ht="13.5">
      <c r="A44" s="7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</row>
    <row r="45" spans="1:36" ht="14.25" thickBot="1">
      <c r="A45" s="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51" ht="13.5">
      <c r="A46" s="7"/>
      <c r="C46" s="242" t="s">
        <v>528</v>
      </c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4"/>
      <c r="AW46" s="244"/>
      <c r="AX46" s="244"/>
      <c r="AY46" s="245"/>
    </row>
    <row r="47" spans="1:51" ht="13.5">
      <c r="A47" s="7"/>
      <c r="C47" s="246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8"/>
      <c r="AW47" s="248"/>
      <c r="AX47" s="248"/>
      <c r="AY47" s="249"/>
    </row>
    <row r="48" spans="1:51" ht="13.5">
      <c r="A48" s="7"/>
      <c r="C48" s="246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8"/>
      <c r="AW48" s="248"/>
      <c r="AX48" s="248"/>
      <c r="AY48" s="249"/>
    </row>
    <row r="49" spans="1:51" ht="13.5">
      <c r="A49" s="7"/>
      <c r="C49" s="246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8"/>
      <c r="AW49" s="248"/>
      <c r="AX49" s="248"/>
      <c r="AY49" s="249"/>
    </row>
    <row r="50" spans="1:51" ht="13.5">
      <c r="A50" s="7"/>
      <c r="C50" s="246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8"/>
      <c r="AW50" s="248"/>
      <c r="AX50" s="248"/>
      <c r="AY50" s="249"/>
    </row>
    <row r="51" spans="1:51" ht="13.5">
      <c r="A51" s="7"/>
      <c r="C51" s="246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8"/>
      <c r="AW51" s="248"/>
      <c r="AX51" s="248"/>
      <c r="AY51" s="249"/>
    </row>
    <row r="52" spans="1:51" ht="13.5">
      <c r="A52" s="7"/>
      <c r="C52" s="246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8"/>
      <c r="AW52" s="248"/>
      <c r="AX52" s="248"/>
      <c r="AY52" s="249"/>
    </row>
    <row r="53" spans="1:51" ht="13.5">
      <c r="A53" s="7"/>
      <c r="C53" s="246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8"/>
      <c r="AW53" s="248"/>
      <c r="AX53" s="248"/>
      <c r="AY53" s="249"/>
    </row>
    <row r="54" spans="1:51" ht="13.5">
      <c r="A54" s="7"/>
      <c r="C54" s="246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8"/>
      <c r="AW54" s="248"/>
      <c r="AX54" s="248"/>
      <c r="AY54" s="249"/>
    </row>
    <row r="55" spans="1:51" ht="13.5">
      <c r="A55" s="7"/>
      <c r="C55" s="246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247"/>
      <c r="AV55" s="248"/>
      <c r="AW55" s="248"/>
      <c r="AX55" s="248"/>
      <c r="AY55" s="249"/>
    </row>
    <row r="56" spans="1:51" ht="13.5">
      <c r="A56" s="7"/>
      <c r="C56" s="246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248"/>
      <c r="AW56" s="248"/>
      <c r="AX56" s="248"/>
      <c r="AY56" s="249"/>
    </row>
    <row r="57" spans="1:51" ht="13.5">
      <c r="A57" s="7"/>
      <c r="C57" s="246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7"/>
      <c r="AT57" s="247"/>
      <c r="AU57" s="247"/>
      <c r="AV57" s="248"/>
      <c r="AW57" s="248"/>
      <c r="AX57" s="248"/>
      <c r="AY57" s="249"/>
    </row>
    <row r="58" spans="1:51" ht="13.5">
      <c r="A58" s="7"/>
      <c r="C58" s="246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8"/>
      <c r="AW58" s="248"/>
      <c r="AX58" s="248"/>
      <c r="AY58" s="249"/>
    </row>
    <row r="59" spans="1:51" ht="13.5">
      <c r="A59" s="7"/>
      <c r="C59" s="246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7"/>
      <c r="AV59" s="248"/>
      <c r="AW59" s="248"/>
      <c r="AX59" s="248"/>
      <c r="AY59" s="249"/>
    </row>
    <row r="60" spans="1:51" ht="13.5">
      <c r="A60" s="7"/>
      <c r="C60" s="246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47"/>
      <c r="AU60" s="247"/>
      <c r="AV60" s="248"/>
      <c r="AW60" s="248"/>
      <c r="AX60" s="248"/>
      <c r="AY60" s="249"/>
    </row>
    <row r="61" spans="1:51" ht="13.5">
      <c r="A61" s="7"/>
      <c r="C61" s="246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248"/>
      <c r="AW61" s="248"/>
      <c r="AX61" s="248"/>
      <c r="AY61" s="249"/>
    </row>
    <row r="62" spans="1:51" ht="13.5">
      <c r="A62" s="7"/>
      <c r="C62" s="246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247"/>
      <c r="AR62" s="247"/>
      <c r="AS62" s="247"/>
      <c r="AT62" s="247"/>
      <c r="AU62" s="247"/>
      <c r="AV62" s="248"/>
      <c r="AW62" s="248"/>
      <c r="AX62" s="248"/>
      <c r="AY62" s="249"/>
    </row>
    <row r="63" spans="1:51" ht="13.5">
      <c r="A63" s="7"/>
      <c r="C63" s="246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47"/>
      <c r="AU63" s="247"/>
      <c r="AV63" s="248"/>
      <c r="AW63" s="248"/>
      <c r="AX63" s="248"/>
      <c r="AY63" s="249"/>
    </row>
    <row r="64" spans="1:51" ht="13.5">
      <c r="A64" s="7"/>
      <c r="C64" s="246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247"/>
      <c r="AU64" s="247"/>
      <c r="AV64" s="248"/>
      <c r="AW64" s="248"/>
      <c r="AX64" s="248"/>
      <c r="AY64" s="249"/>
    </row>
    <row r="65" spans="3:51" ht="14.25" thickBot="1">
      <c r="C65" s="250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2"/>
      <c r="AW65" s="252"/>
      <c r="AX65" s="252"/>
      <c r="AY65" s="253"/>
    </row>
    <row r="66" ht="14.25">
      <c r="C66" s="216" t="s">
        <v>526</v>
      </c>
    </row>
  </sheetData>
  <sheetProtection/>
  <mergeCells count="106">
    <mergeCell ref="AJ14:AL15"/>
    <mergeCell ref="AM14:AO14"/>
    <mergeCell ref="AP14:AY14"/>
    <mergeCell ref="AM15:AO15"/>
    <mergeCell ref="AP15:AY15"/>
    <mergeCell ref="AJ16:AL17"/>
    <mergeCell ref="AM16:AO16"/>
    <mergeCell ref="AP16:AY16"/>
    <mergeCell ref="AM17:AO17"/>
    <mergeCell ref="AP17:AY17"/>
    <mergeCell ref="AP9:AY9"/>
    <mergeCell ref="AM10:AO10"/>
    <mergeCell ref="AP10:AY10"/>
    <mergeCell ref="AP11:AY11"/>
    <mergeCell ref="AP13:AY13"/>
    <mergeCell ref="AJ11:AO11"/>
    <mergeCell ref="AJ12:AO12"/>
    <mergeCell ref="AJ13:AO13"/>
    <mergeCell ref="AP12:AY12"/>
    <mergeCell ref="AJ9:AL10"/>
    <mergeCell ref="B2:AH2"/>
    <mergeCell ref="C43:N43"/>
    <mergeCell ref="O43:AY43"/>
    <mergeCell ref="O41:AY41"/>
    <mergeCell ref="O37:AY37"/>
    <mergeCell ref="C41:F42"/>
    <mergeCell ref="G41:N41"/>
    <mergeCell ref="G42:N42"/>
    <mergeCell ref="G39:N39"/>
    <mergeCell ref="C6:I6"/>
    <mergeCell ref="J6:Q6"/>
    <mergeCell ref="O36:AY36"/>
    <mergeCell ref="AJ7:AL8"/>
    <mergeCell ref="AM7:AO7"/>
    <mergeCell ref="AM8:AO8"/>
    <mergeCell ref="AP7:AY7"/>
    <mergeCell ref="J17:Q17"/>
    <mergeCell ref="J20:AH20"/>
    <mergeCell ref="J18:AH18"/>
    <mergeCell ref="AP8:AY8"/>
    <mergeCell ref="AJ4:AO4"/>
    <mergeCell ref="AP4:AY4"/>
    <mergeCell ref="AP5:AY5"/>
    <mergeCell ref="AP6:AY6"/>
    <mergeCell ref="AJ5:AO5"/>
    <mergeCell ref="AJ6:AO6"/>
    <mergeCell ref="J9:AH9"/>
    <mergeCell ref="J11:AH11"/>
    <mergeCell ref="J15:AH15"/>
    <mergeCell ref="J12:AH12"/>
    <mergeCell ref="J14:AH14"/>
    <mergeCell ref="J13:AH13"/>
    <mergeCell ref="J10:AH10"/>
    <mergeCell ref="AM9:AO9"/>
    <mergeCell ref="C22:D25"/>
    <mergeCell ref="J24:AH24"/>
    <mergeCell ref="J25:AH25"/>
    <mergeCell ref="E22:I22"/>
    <mergeCell ref="E23:I23"/>
    <mergeCell ref="E24:I24"/>
    <mergeCell ref="C9:I9"/>
    <mergeCell ref="C11:I11"/>
    <mergeCell ref="C17:I17"/>
    <mergeCell ref="O34:AY34"/>
    <mergeCell ref="O38:AY38"/>
    <mergeCell ref="E25:I25"/>
    <mergeCell ref="J23:AH23"/>
    <mergeCell ref="E30:I30"/>
    <mergeCell ref="J30:AH30"/>
    <mergeCell ref="J28:AH28"/>
    <mergeCell ref="J27:AH27"/>
    <mergeCell ref="C10:I10"/>
    <mergeCell ref="E21:I21"/>
    <mergeCell ref="C15:I15"/>
    <mergeCell ref="C12:I12"/>
    <mergeCell ref="C13:I13"/>
    <mergeCell ref="C14:I14"/>
    <mergeCell ref="J19:AH19"/>
    <mergeCell ref="J21:AH21"/>
    <mergeCell ref="E18:I18"/>
    <mergeCell ref="E19:I19"/>
    <mergeCell ref="E20:I20"/>
    <mergeCell ref="C26:D31"/>
    <mergeCell ref="C18:D21"/>
    <mergeCell ref="E29:I29"/>
    <mergeCell ref="E26:I26"/>
    <mergeCell ref="C46:AY65"/>
    <mergeCell ref="E31:I31"/>
    <mergeCell ref="J31:AH31"/>
    <mergeCell ref="O35:AY35"/>
    <mergeCell ref="C35:N35"/>
    <mergeCell ref="G40:N40"/>
    <mergeCell ref="C39:F40"/>
    <mergeCell ref="O44:AY44"/>
    <mergeCell ref="O40:AY40"/>
    <mergeCell ref="O42:AY42"/>
    <mergeCell ref="O39:AY39"/>
    <mergeCell ref="J22:AH22"/>
    <mergeCell ref="J29:AH29"/>
    <mergeCell ref="E28:I28"/>
    <mergeCell ref="E27:I27"/>
    <mergeCell ref="J26:AH26"/>
    <mergeCell ref="C38:N38"/>
    <mergeCell ref="C34:N34"/>
    <mergeCell ref="C36:N36"/>
    <mergeCell ref="C37:N37"/>
  </mergeCells>
  <conditionalFormatting sqref="B1 B3:B65536">
    <cfRule type="cellIs" priority="1" dxfId="1" operator="equal" stopIfTrue="1">
      <formula>"!"</formula>
    </cfRule>
  </conditionalFormatting>
  <conditionalFormatting sqref="B2:W2">
    <cfRule type="cellIs" priority="2" dxfId="1" operator="greaterThan" stopIfTrue="1">
      <formula>"※"</formula>
    </cfRule>
  </conditionalFormatting>
  <conditionalFormatting sqref="AI2:AR3 AA3:AH3">
    <cfRule type="cellIs" priority="3" dxfId="1" operator="greaterThan" stopIfTrue="1">
      <formula>"※"</formula>
    </cfRule>
  </conditionalFormatting>
  <dataValidations count="10">
    <dataValidation type="list" allowBlank="1" showInputMessage="1" showErrorMessage="1" sqref="O43:AY43">
      <formula1>$AI$33:$AL$33</formula1>
    </dataValidation>
    <dataValidation type="textLength" allowBlank="1" showInputMessage="1" showErrorMessage="1" promptTitle="入力不要：" prompt="日東ベストにて使用しますので、入力は不要です。" imeMode="off" sqref="J17:Q17 J6:Q6">
      <formula1>0</formula1>
      <formula2>9</formula2>
    </dataValidation>
    <dataValidation allowBlank="1" showInputMessage="1" showErrorMessage="1" imeMode="disabled" sqref="J20:AH21 J24:AH25"/>
    <dataValidation type="list" allowBlank="1" showInputMessage="1" showErrorMessage="1" sqref="C22:D25">
      <formula1>"　,加工者,販売者,輸入者"</formula1>
    </dataValidation>
    <dataValidation type="list" allowBlank="1" showInputMessage="1" showErrorMessage="1" sqref="C26:D31">
      <formula1>" ,製造者,製造所"</formula1>
    </dataValidation>
    <dataValidation type="textLength" allowBlank="1" showInputMessage="1" showErrorMessage="1" promptTitle="入力不要：" prompt="日東ベストにて使用しますので、入力は不要です。" imeMode="off" sqref="J5:Q5">
      <formula1>0</formula1>
      <formula2>4</formula2>
    </dataValidation>
    <dataValidation type="list" allowBlank="1" showInputMessage="1" showErrorMessage="1" sqref="C11:I11">
      <formula1>" ,一般名（食品）,一般名（添加物）"</formula1>
    </dataValidation>
    <dataValidation type="list" allowBlank="1" sqref="O41:AY41">
      <formula1>"　,常温,冷暗所（15℃以下）,冷蔵（10℃以下）,冷蔵（4℃以下）,冷凍（-18℃以下）"</formula1>
    </dataValidation>
    <dataValidation type="list" allowBlank="1" sqref="O39:AY39">
      <formula1>"　,常温,冷暗所（15℃以下）,冷蔵（10℃以下）,冷蔵（4℃以下）,冷凍（-18℃以下）"</formula1>
    </dataValidation>
    <dataValidation allowBlank="1" showInputMessage="1" sqref="O42:AY42"/>
  </dataValidations>
  <printOptions/>
  <pageMargins left="0.66" right="0.9" top="0.55" bottom="0.21" header="0.28" footer="0.28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DR235"/>
  <sheetViews>
    <sheetView showGridLines="0" zoomScalePageLayoutView="0" workbookViewId="0" topLeftCell="A2">
      <selection activeCell="A2" sqref="A2"/>
    </sheetView>
  </sheetViews>
  <sheetFormatPr defaultColWidth="0" defaultRowHeight="13.5"/>
  <cols>
    <col min="1" max="25" width="1.625" style="0" customWidth="1"/>
    <col min="26" max="26" width="4.75390625" style="0" customWidth="1"/>
    <col min="27" max="27" width="2.625" style="0" customWidth="1"/>
    <col min="28" max="56" width="1.625" style="0" customWidth="1"/>
    <col min="57" max="16384" width="0" style="0" hidden="1" customWidth="1"/>
  </cols>
  <sheetData>
    <row r="1" s="3" customFormat="1" ht="13.5" hidden="1">
      <c r="A1" s="3" t="str">
        <f>'【日東ベストで使用）】'!E5&amp;"_2"</f>
        <v>MTA_201912_2</v>
      </c>
    </row>
    <row r="2" spans="2:48" ht="13.5">
      <c r="B2" s="24"/>
      <c r="AT2" s="6" t="s">
        <v>0</v>
      </c>
      <c r="AV2" s="6"/>
    </row>
    <row r="3" spans="2:46" ht="18.75">
      <c r="B3" s="25" t="s">
        <v>1</v>
      </c>
      <c r="L3" s="9" t="s">
        <v>2</v>
      </c>
      <c r="R3" t="s">
        <v>53</v>
      </c>
      <c r="AT3" s="10" t="str">
        <f>'【日東ベストで使用）】'!E2</f>
        <v>Ver 6.3</v>
      </c>
    </row>
    <row r="4" ht="14.25" thickBot="1">
      <c r="B4" s="24"/>
    </row>
    <row r="5" spans="2:17" ht="15" customHeight="1" thickBot="1" thickTop="1">
      <c r="B5" s="24"/>
      <c r="C5" s="438" t="s">
        <v>7</v>
      </c>
      <c r="D5" s="439"/>
      <c r="E5" s="439"/>
      <c r="F5" s="439"/>
      <c r="G5" s="439"/>
      <c r="H5" s="439"/>
      <c r="I5" s="439"/>
      <c r="J5" s="440">
        <f>IF('一般規格1'!J6=0,"",'一般規格1'!J6)</f>
      </c>
      <c r="K5" s="440"/>
      <c r="L5" s="440"/>
      <c r="M5" s="440"/>
      <c r="N5" s="440"/>
      <c r="O5" s="440"/>
      <c r="P5" s="440"/>
      <c r="Q5" s="441"/>
    </row>
    <row r="6" spans="2:27" ht="15" customHeight="1" thickBot="1" thickTop="1">
      <c r="B6" s="24"/>
      <c r="C6" s="442" t="s">
        <v>9</v>
      </c>
      <c r="D6" s="443"/>
      <c r="E6" s="443"/>
      <c r="F6" s="443"/>
      <c r="G6" s="443"/>
      <c r="H6" s="443"/>
      <c r="I6" s="444"/>
      <c r="J6" s="445">
        <f>IF('一般規格1'!J9=0,"",'一般規格1'!J9)</f>
      </c>
      <c r="K6" s="446"/>
      <c r="L6" s="446"/>
      <c r="M6" s="446"/>
      <c r="N6" s="446"/>
      <c r="O6" s="446"/>
      <c r="P6" s="446"/>
      <c r="Q6" s="446"/>
      <c r="R6" s="447"/>
      <c r="S6" s="447"/>
      <c r="T6" s="447"/>
      <c r="U6" s="447"/>
      <c r="V6" s="447"/>
      <c r="W6" s="447"/>
      <c r="X6" s="447"/>
      <c r="Y6" s="447"/>
      <c r="Z6" s="447"/>
      <c r="AA6" s="448"/>
    </row>
    <row r="7" ht="14.25" thickTop="1">
      <c r="B7" s="24"/>
    </row>
    <row r="8" spans="1:51" ht="13.5">
      <c r="A8" s="7"/>
      <c r="B8" s="5"/>
      <c r="C8" s="314" t="s">
        <v>401</v>
      </c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449"/>
    </row>
    <row r="9" spans="1:51" ht="13.5">
      <c r="A9" s="7"/>
      <c r="B9" s="5"/>
      <c r="C9" s="450" t="s">
        <v>24</v>
      </c>
      <c r="D9" s="431"/>
      <c r="E9" s="431"/>
      <c r="F9" s="431"/>
      <c r="G9" s="431"/>
      <c r="H9" s="431"/>
      <c r="I9" s="431"/>
      <c r="J9" s="431"/>
      <c r="K9" s="431"/>
      <c r="L9" s="406" t="s">
        <v>25</v>
      </c>
      <c r="M9" s="407"/>
      <c r="N9" s="407"/>
      <c r="O9" s="407"/>
      <c r="P9" s="407"/>
      <c r="Q9" s="407"/>
      <c r="R9" s="407"/>
      <c r="S9" s="407"/>
      <c r="T9" s="408"/>
      <c r="U9" s="406" t="s">
        <v>26</v>
      </c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7"/>
      <c r="AI9" s="408"/>
      <c r="AJ9" s="406" t="s">
        <v>27</v>
      </c>
      <c r="AK9" s="407"/>
      <c r="AL9" s="407"/>
      <c r="AM9" s="407"/>
      <c r="AN9" s="407"/>
      <c r="AO9" s="407"/>
      <c r="AP9" s="407"/>
      <c r="AQ9" s="407"/>
      <c r="AR9" s="407"/>
      <c r="AS9" s="407"/>
      <c r="AT9" s="407"/>
      <c r="AU9" s="407"/>
      <c r="AV9" s="407"/>
      <c r="AW9" s="407"/>
      <c r="AX9" s="407"/>
      <c r="AY9" s="433"/>
    </row>
    <row r="10" spans="1:51" ht="13.5">
      <c r="A10" s="7"/>
      <c r="B10" s="5">
        <f aca="true" t="shared" si="0" ref="B10:B15">IF(C10="",IF(L10&amp;U10&amp;AJ10="","","!"),"")</f>
      </c>
      <c r="C10" s="429"/>
      <c r="D10" s="226"/>
      <c r="E10" s="226"/>
      <c r="F10" s="226"/>
      <c r="G10" s="226"/>
      <c r="H10" s="226"/>
      <c r="I10" s="226"/>
      <c r="J10" s="226"/>
      <c r="K10" s="226"/>
      <c r="L10" s="322"/>
      <c r="M10" s="323"/>
      <c r="N10" s="323"/>
      <c r="O10" s="323"/>
      <c r="P10" s="323"/>
      <c r="Q10" s="323"/>
      <c r="R10" s="323"/>
      <c r="S10" s="323"/>
      <c r="T10" s="430"/>
      <c r="U10" s="322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430"/>
      <c r="AJ10" s="322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4"/>
    </row>
    <row r="11" spans="1:51" ht="13.5">
      <c r="A11" s="7"/>
      <c r="B11" s="5">
        <f t="shared" si="0"/>
      </c>
      <c r="C11" s="429"/>
      <c r="D11" s="226"/>
      <c r="E11" s="226"/>
      <c r="F11" s="226"/>
      <c r="G11" s="226"/>
      <c r="H11" s="226"/>
      <c r="I11" s="226"/>
      <c r="J11" s="226"/>
      <c r="K11" s="226"/>
      <c r="L11" s="322"/>
      <c r="M11" s="323"/>
      <c r="N11" s="323"/>
      <c r="O11" s="323"/>
      <c r="P11" s="323"/>
      <c r="Q11" s="323"/>
      <c r="R11" s="323"/>
      <c r="S11" s="323"/>
      <c r="T11" s="430"/>
      <c r="U11" s="322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430"/>
      <c r="AJ11" s="322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4"/>
    </row>
    <row r="12" spans="1:54" ht="13.5">
      <c r="A12" s="7"/>
      <c r="B12" s="5">
        <f t="shared" si="0"/>
      </c>
      <c r="C12" s="429"/>
      <c r="D12" s="226"/>
      <c r="E12" s="226"/>
      <c r="F12" s="226"/>
      <c r="G12" s="226"/>
      <c r="H12" s="226"/>
      <c r="I12" s="226"/>
      <c r="J12" s="226"/>
      <c r="K12" s="226"/>
      <c r="L12" s="322"/>
      <c r="M12" s="323"/>
      <c r="N12" s="323"/>
      <c r="O12" s="323"/>
      <c r="P12" s="323"/>
      <c r="Q12" s="323"/>
      <c r="R12" s="323"/>
      <c r="S12" s="323"/>
      <c r="T12" s="430"/>
      <c r="U12" s="322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430"/>
      <c r="AJ12" s="322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4"/>
      <c r="BB12" s="15"/>
    </row>
    <row r="13" spans="1:54" ht="13.5">
      <c r="A13" s="7"/>
      <c r="B13" s="5">
        <f t="shared" si="0"/>
      </c>
      <c r="C13" s="429"/>
      <c r="D13" s="226"/>
      <c r="E13" s="226"/>
      <c r="F13" s="226"/>
      <c r="G13" s="226"/>
      <c r="H13" s="226"/>
      <c r="I13" s="226"/>
      <c r="J13" s="226"/>
      <c r="K13" s="226"/>
      <c r="L13" s="322"/>
      <c r="M13" s="323"/>
      <c r="N13" s="323"/>
      <c r="O13" s="323"/>
      <c r="P13" s="323"/>
      <c r="Q13" s="323"/>
      <c r="R13" s="323"/>
      <c r="S13" s="323"/>
      <c r="T13" s="430"/>
      <c r="U13" s="322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430"/>
      <c r="AJ13" s="322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4"/>
      <c r="BB13" s="15"/>
    </row>
    <row r="14" spans="1:54" ht="13.5">
      <c r="A14" s="4"/>
      <c r="B14" s="5">
        <f t="shared" si="0"/>
      </c>
      <c r="C14" s="429"/>
      <c r="D14" s="226"/>
      <c r="E14" s="226"/>
      <c r="F14" s="226"/>
      <c r="G14" s="226"/>
      <c r="H14" s="226"/>
      <c r="I14" s="226"/>
      <c r="J14" s="226"/>
      <c r="K14" s="226"/>
      <c r="L14" s="322"/>
      <c r="M14" s="323"/>
      <c r="N14" s="323"/>
      <c r="O14" s="323"/>
      <c r="P14" s="323"/>
      <c r="Q14" s="323"/>
      <c r="R14" s="323"/>
      <c r="S14" s="323"/>
      <c r="T14" s="430"/>
      <c r="U14" s="322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430"/>
      <c r="AJ14" s="322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4"/>
      <c r="BB14" s="15"/>
    </row>
    <row r="15" spans="1:51" ht="13.5">
      <c r="A15" s="7"/>
      <c r="B15" s="5">
        <f t="shared" si="0"/>
      </c>
      <c r="C15" s="423"/>
      <c r="D15" s="230"/>
      <c r="E15" s="230"/>
      <c r="F15" s="230"/>
      <c r="G15" s="230"/>
      <c r="H15" s="230"/>
      <c r="I15" s="230"/>
      <c r="J15" s="230"/>
      <c r="K15" s="230"/>
      <c r="L15" s="424"/>
      <c r="M15" s="425"/>
      <c r="N15" s="425"/>
      <c r="O15" s="425"/>
      <c r="P15" s="425"/>
      <c r="Q15" s="425"/>
      <c r="R15" s="425"/>
      <c r="S15" s="425"/>
      <c r="T15" s="426"/>
      <c r="U15" s="424"/>
      <c r="V15" s="425"/>
      <c r="W15" s="425"/>
      <c r="X15" s="425"/>
      <c r="Y15" s="425"/>
      <c r="Z15" s="425"/>
      <c r="AA15" s="425"/>
      <c r="AB15" s="425"/>
      <c r="AC15" s="425"/>
      <c r="AD15" s="425"/>
      <c r="AE15" s="425"/>
      <c r="AF15" s="425"/>
      <c r="AG15" s="425"/>
      <c r="AH15" s="425"/>
      <c r="AI15" s="426"/>
      <c r="AJ15" s="424"/>
      <c r="AK15" s="425"/>
      <c r="AL15" s="425"/>
      <c r="AM15" s="425"/>
      <c r="AN15" s="425"/>
      <c r="AO15" s="425"/>
      <c r="AP15" s="425"/>
      <c r="AQ15" s="425"/>
      <c r="AR15" s="425"/>
      <c r="AS15" s="425"/>
      <c r="AT15" s="425"/>
      <c r="AU15" s="425"/>
      <c r="AV15" s="425"/>
      <c r="AW15" s="425"/>
      <c r="AX15" s="425"/>
      <c r="AY15" s="434"/>
    </row>
    <row r="16" spans="1:51" ht="13.5" hidden="1">
      <c r="A16" s="7"/>
      <c r="B16" s="5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</row>
    <row r="17" spans="1:51" ht="13.5" hidden="1">
      <c r="A17" s="7"/>
      <c r="B17" s="5"/>
      <c r="C17" s="314" t="s">
        <v>47</v>
      </c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436" t="str">
        <f>IF('一般規格1'!O38="","ここには記入しないでください",'一般規格1'!O38)</f>
        <v>ここには記入しないでください</v>
      </c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/>
      <c r="AV17" s="436"/>
      <c r="AW17" s="436"/>
      <c r="AX17" s="436"/>
      <c r="AY17" s="437"/>
    </row>
    <row r="18" spans="1:51" ht="13.5" hidden="1">
      <c r="A18" s="7"/>
      <c r="B18" s="5"/>
      <c r="C18" s="262" t="s">
        <v>48</v>
      </c>
      <c r="D18" s="263"/>
      <c r="E18" s="263"/>
      <c r="F18" s="263"/>
      <c r="G18" s="356" t="s">
        <v>49</v>
      </c>
      <c r="H18" s="356"/>
      <c r="I18" s="356"/>
      <c r="J18" s="356"/>
      <c r="K18" s="356"/>
      <c r="L18" s="356"/>
      <c r="M18" s="356"/>
      <c r="N18" s="356"/>
      <c r="O18" s="369" t="str">
        <f>IF('一般規格1'!O39="","ここには記入しないでください",'一般規格1'!O39)</f>
        <v>ここには記入しないでください</v>
      </c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70"/>
    </row>
    <row r="19" spans="1:51" ht="13.5" hidden="1">
      <c r="A19" s="7"/>
      <c r="B19" s="5"/>
      <c r="C19" s="262"/>
      <c r="D19" s="263"/>
      <c r="E19" s="263"/>
      <c r="F19" s="263"/>
      <c r="G19" s="261" t="s">
        <v>50</v>
      </c>
      <c r="H19" s="261"/>
      <c r="I19" s="261"/>
      <c r="J19" s="261"/>
      <c r="K19" s="261"/>
      <c r="L19" s="261"/>
      <c r="M19" s="261"/>
      <c r="N19" s="261"/>
      <c r="O19" s="369" t="str">
        <f>IF('一般規格1'!O40="","ここには記入しないでください",'一般規格1'!O40)</f>
        <v>ここには記入しないでください</v>
      </c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70"/>
    </row>
    <row r="20" spans="1:51" ht="13.5" hidden="1">
      <c r="A20" s="7"/>
      <c r="B20" s="5"/>
      <c r="C20" s="262" t="s">
        <v>51</v>
      </c>
      <c r="D20" s="263"/>
      <c r="E20" s="263"/>
      <c r="F20" s="263"/>
      <c r="G20" s="356" t="s">
        <v>49</v>
      </c>
      <c r="H20" s="356"/>
      <c r="I20" s="356"/>
      <c r="J20" s="356"/>
      <c r="K20" s="356"/>
      <c r="L20" s="356"/>
      <c r="M20" s="356"/>
      <c r="N20" s="356"/>
      <c r="O20" s="369" t="str">
        <f>IF('一般規格1'!O41="","ここには記入しないでください",'一般規格1'!O41)</f>
        <v>ここには記入しないでください</v>
      </c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70"/>
    </row>
    <row r="21" spans="1:51" ht="13.5" hidden="1">
      <c r="A21" s="7"/>
      <c r="B21" s="5"/>
      <c r="C21" s="354"/>
      <c r="D21" s="355"/>
      <c r="E21" s="355"/>
      <c r="F21" s="355"/>
      <c r="G21" s="357" t="s">
        <v>50</v>
      </c>
      <c r="H21" s="357"/>
      <c r="I21" s="357"/>
      <c r="J21" s="357"/>
      <c r="K21" s="357"/>
      <c r="L21" s="357"/>
      <c r="M21" s="357"/>
      <c r="N21" s="357"/>
      <c r="O21" s="367" t="str">
        <f>IF('一般規格1'!O42="","ここには記入しないでください",'一般規格1'!O42)</f>
        <v>ここには記入しないでください</v>
      </c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367"/>
      <c r="AX21" s="367"/>
      <c r="AY21" s="368"/>
    </row>
    <row r="22" spans="1:51" ht="13.5" hidden="1">
      <c r="A22" s="7"/>
      <c r="B22" s="5"/>
      <c r="C22" s="348" t="s">
        <v>52</v>
      </c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50"/>
      <c r="O22" s="427" t="str">
        <f>IF('一般規格1'!O43="","ここには記入しないでください",'一般規格1'!O43)</f>
        <v>ここには記入しないでください</v>
      </c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8"/>
    </row>
    <row r="23" spans="1:51" ht="13.5" hidden="1">
      <c r="A23" s="7"/>
      <c r="B23" s="5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27" t="str">
        <f>IF('一般規格1'!O44="","ここには記入しないでください",'一般規格1'!O44)</f>
        <v>ここには記入しないでください</v>
      </c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427"/>
      <c r="AQ23" s="427"/>
      <c r="AR23" s="427"/>
      <c r="AS23" s="427"/>
      <c r="AT23" s="427"/>
      <c r="AU23" s="427"/>
      <c r="AV23" s="427"/>
      <c r="AW23" s="427"/>
      <c r="AX23" s="427"/>
      <c r="AY23" s="428"/>
    </row>
    <row r="24" spans="1:51" ht="13.5">
      <c r="A24" s="7"/>
      <c r="B24" s="435">
        <f>IF(COUNTIF(B29:B38,"！")=0,IF(COUNT(A29:A38)=0,"",IF(COUNTIF(A29:A38,0)=0,IF(COUNTIF(A29:A38,1)=0,"","! 規格値を入力して下さい"),"! 「規格値」の単位を入力して下さい")),"! 「○」を選択して下さい")</f>
      </c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166"/>
      <c r="Q24" s="455">
        <f>IF(COUNTIF(A29:A38,4)=0,IF(COUNTIF(A29:A38,3)=0,"","! 「以下」、「未満」の場合は数値を入力して下さい"),"! 「以下」もしくは「未満」を選択して下さい")</f>
      </c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217"/>
      <c r="AJ24" s="455">
        <f>IF(COUNTIF(A29:A38,2)=0,"","! 「陰性」の場合は感度を明記して下さい")</f>
      </c>
      <c r="AK24" s="455"/>
      <c r="AL24" s="455"/>
      <c r="AM24" s="455"/>
      <c r="AN24" s="455"/>
      <c r="AO24" s="455"/>
      <c r="AP24" s="455"/>
      <c r="AQ24" s="455"/>
      <c r="AR24" s="455"/>
      <c r="AS24" s="455"/>
      <c r="AT24" s="455"/>
      <c r="AU24" s="455"/>
      <c r="AV24" s="455"/>
      <c r="AW24" s="455"/>
      <c r="AX24" s="455"/>
      <c r="AY24" s="455"/>
    </row>
    <row r="25" spans="1:53" ht="13.5" hidden="1">
      <c r="A25" s="17"/>
      <c r="B25" s="18" t="s">
        <v>28</v>
      </c>
      <c r="C25" s="19"/>
      <c r="D25" s="19"/>
      <c r="E25" s="19"/>
      <c r="F25" s="19"/>
      <c r="G25" s="19" t="s">
        <v>29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 t="s">
        <v>30</v>
      </c>
      <c r="V25" s="19" t="s">
        <v>31</v>
      </c>
      <c r="W25" s="19" t="s">
        <v>32</v>
      </c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 t="s">
        <v>33</v>
      </c>
      <c r="AI25" s="19" t="s">
        <v>34</v>
      </c>
      <c r="AJ25" s="19" t="s">
        <v>35</v>
      </c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55" ht="13.5">
      <c r="A26" s="7"/>
      <c r="B26" s="5"/>
      <c r="C26" s="400" t="s">
        <v>36</v>
      </c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1"/>
      <c r="AM26" s="401"/>
      <c r="AN26" s="401"/>
      <c r="AO26" s="401"/>
      <c r="AP26" s="401"/>
      <c r="AQ26" s="401"/>
      <c r="AR26" s="401"/>
      <c r="AS26" s="401"/>
      <c r="AT26" s="401"/>
      <c r="AU26" s="401"/>
      <c r="AV26" s="401"/>
      <c r="AW26" s="401"/>
      <c r="AX26" s="401"/>
      <c r="AY26" s="402"/>
      <c r="BC26" s="15"/>
    </row>
    <row r="27" spans="1:51" ht="13.5" customHeight="1">
      <c r="A27" s="7"/>
      <c r="B27" s="5"/>
      <c r="C27" s="403" t="s">
        <v>24</v>
      </c>
      <c r="D27" s="404"/>
      <c r="E27" s="404"/>
      <c r="F27" s="404"/>
      <c r="G27" s="404"/>
      <c r="H27" s="404"/>
      <c r="I27" s="404"/>
      <c r="J27" s="404"/>
      <c r="K27" s="405"/>
      <c r="L27" s="406" t="s">
        <v>25</v>
      </c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8"/>
      <c r="AB27" s="409" t="s">
        <v>538</v>
      </c>
      <c r="AC27" s="410"/>
      <c r="AD27" s="410"/>
      <c r="AE27" s="410"/>
      <c r="AF27" s="410"/>
      <c r="AG27" s="410"/>
      <c r="AH27" s="410"/>
      <c r="AI27" s="410"/>
      <c r="AJ27" s="410"/>
      <c r="AK27" s="410"/>
      <c r="AL27" s="410"/>
      <c r="AM27" s="410"/>
      <c r="AN27" s="410"/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1"/>
    </row>
    <row r="28" spans="1:51" ht="38.25" customHeight="1">
      <c r="A28" s="7"/>
      <c r="B28" s="20"/>
      <c r="C28" s="414" t="s">
        <v>539</v>
      </c>
      <c r="D28" s="415"/>
      <c r="E28" s="415"/>
      <c r="F28" s="415"/>
      <c r="G28" s="415"/>
      <c r="H28" s="415"/>
      <c r="I28" s="415"/>
      <c r="J28" s="415"/>
      <c r="K28" s="416"/>
      <c r="L28" s="393"/>
      <c r="M28" s="393"/>
      <c r="N28" s="393"/>
      <c r="O28" s="393"/>
      <c r="P28" s="393"/>
      <c r="Q28" s="393"/>
      <c r="R28" s="417" t="s">
        <v>37</v>
      </c>
      <c r="S28" s="418"/>
      <c r="T28" s="419"/>
      <c r="U28" s="420" t="s">
        <v>38</v>
      </c>
      <c r="V28" s="421"/>
      <c r="W28" s="421"/>
      <c r="X28" s="421"/>
      <c r="Y28" s="421"/>
      <c r="Z28" s="421"/>
      <c r="AA28" s="422"/>
      <c r="AB28" s="412"/>
      <c r="AC28" s="412"/>
      <c r="AD28" s="412"/>
      <c r="AE28" s="412"/>
      <c r="AF28" s="412"/>
      <c r="AG28" s="412"/>
      <c r="AH28" s="412"/>
      <c r="AI28" s="412"/>
      <c r="AJ28" s="412"/>
      <c r="AK28" s="412"/>
      <c r="AL28" s="412"/>
      <c r="AM28" s="412"/>
      <c r="AN28" s="412"/>
      <c r="AO28" s="412"/>
      <c r="AP28" s="412"/>
      <c r="AQ28" s="412"/>
      <c r="AR28" s="412"/>
      <c r="AS28" s="412"/>
      <c r="AT28" s="412"/>
      <c r="AU28" s="412"/>
      <c r="AV28" s="412"/>
      <c r="AW28" s="412"/>
      <c r="AX28" s="412"/>
      <c r="AY28" s="413"/>
    </row>
    <row r="29" spans="1:51" ht="13.5">
      <c r="A29" s="165">
        <f>IF(U29="",IF(AA29="",IF(L29&amp;R29="","",4),IF(L29&amp;R29="",1,4)),IF(U29="陰性/",IF(Y29="",2,IF(AA29="",0,IF(L29="",IF(R29="","",2),2))),IF(L29="",3,IF(AA29="",0,""))))</f>
      </c>
      <c r="B29" s="164">
        <f>IF(C29="",IF(L29&amp;R29&amp;U29&amp;Y29&amp;AA29="","","！"),IF(A29="","","!"))</f>
      </c>
      <c r="C29" s="398"/>
      <c r="D29" s="399"/>
      <c r="E29" s="393" t="s">
        <v>39</v>
      </c>
      <c r="F29" s="393"/>
      <c r="G29" s="393"/>
      <c r="H29" s="393"/>
      <c r="I29" s="393"/>
      <c r="J29" s="393"/>
      <c r="K29" s="393"/>
      <c r="L29" s="387"/>
      <c r="M29" s="387"/>
      <c r="N29" s="387"/>
      <c r="O29" s="388" t="s">
        <v>40</v>
      </c>
      <c r="P29" s="388"/>
      <c r="Q29" s="388"/>
      <c r="R29" s="389"/>
      <c r="S29" s="389"/>
      <c r="T29" s="389"/>
      <c r="U29" s="390"/>
      <c r="V29" s="391"/>
      <c r="W29" s="391"/>
      <c r="X29" s="392"/>
      <c r="Y29" s="371"/>
      <c r="Z29" s="372"/>
      <c r="AA29" s="21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8"/>
    </row>
    <row r="30" spans="1:51" ht="13.5" customHeight="1">
      <c r="A30" s="165">
        <f aca="true" t="shared" si="1" ref="A30:A38">IF(U30="",IF(AA30="",IF(L30&amp;R30="","",4),IF(L30&amp;R30="",1,4)),IF(U30="陰性/",IF(Y30="",2,IF(AA30="",0,IF(L30="",IF(R30="","",2),2))),IF(L30="",3,IF(AA30="",0,""))))</f>
      </c>
      <c r="B30" s="164">
        <f aca="true" t="shared" si="2" ref="B30:B38">IF(C30="",IF(L30&amp;R30&amp;U30&amp;Y30&amp;AA30="","","！"),IF(A30="","","!"))</f>
      </c>
      <c r="C30" s="384"/>
      <c r="D30" s="385"/>
      <c r="E30" s="393" t="s">
        <v>540</v>
      </c>
      <c r="F30" s="393"/>
      <c r="G30" s="393"/>
      <c r="H30" s="393"/>
      <c r="I30" s="393"/>
      <c r="J30" s="393"/>
      <c r="K30" s="393"/>
      <c r="L30" s="387"/>
      <c r="M30" s="387"/>
      <c r="N30" s="387"/>
      <c r="O30" s="388" t="s">
        <v>40</v>
      </c>
      <c r="P30" s="388"/>
      <c r="Q30" s="388"/>
      <c r="R30" s="389"/>
      <c r="S30" s="389"/>
      <c r="T30" s="389"/>
      <c r="U30" s="390"/>
      <c r="V30" s="391"/>
      <c r="W30" s="391"/>
      <c r="X30" s="392"/>
      <c r="Y30" s="371"/>
      <c r="Z30" s="372"/>
      <c r="AA30" s="21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8"/>
    </row>
    <row r="31" spans="1:51" ht="13.5" customHeight="1">
      <c r="A31" s="165">
        <f t="shared" si="1"/>
      </c>
      <c r="B31" s="164">
        <f t="shared" si="2"/>
      </c>
      <c r="C31" s="384"/>
      <c r="D31" s="385"/>
      <c r="E31" s="393" t="s">
        <v>41</v>
      </c>
      <c r="F31" s="393"/>
      <c r="G31" s="393"/>
      <c r="H31" s="393"/>
      <c r="I31" s="393"/>
      <c r="J31" s="393"/>
      <c r="K31" s="393"/>
      <c r="L31" s="387"/>
      <c r="M31" s="387"/>
      <c r="N31" s="387"/>
      <c r="O31" s="388" t="s">
        <v>40</v>
      </c>
      <c r="P31" s="388"/>
      <c r="Q31" s="388"/>
      <c r="R31" s="389"/>
      <c r="S31" s="389"/>
      <c r="T31" s="389"/>
      <c r="U31" s="390"/>
      <c r="V31" s="391"/>
      <c r="W31" s="391"/>
      <c r="X31" s="392"/>
      <c r="Y31" s="371"/>
      <c r="Z31" s="372"/>
      <c r="AA31" s="21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8"/>
    </row>
    <row r="32" spans="1:51" ht="13.5" customHeight="1">
      <c r="A32" s="165">
        <f t="shared" si="1"/>
      </c>
      <c r="B32" s="164">
        <f t="shared" si="2"/>
      </c>
      <c r="C32" s="384"/>
      <c r="D32" s="385"/>
      <c r="E32" s="395" t="s">
        <v>404</v>
      </c>
      <c r="F32" s="396"/>
      <c r="G32" s="396"/>
      <c r="H32" s="396"/>
      <c r="I32" s="396"/>
      <c r="J32" s="396"/>
      <c r="K32" s="397"/>
      <c r="L32" s="387"/>
      <c r="M32" s="387"/>
      <c r="N32" s="387"/>
      <c r="O32" s="388" t="s">
        <v>40</v>
      </c>
      <c r="P32" s="388"/>
      <c r="Q32" s="388"/>
      <c r="R32" s="389"/>
      <c r="S32" s="389"/>
      <c r="T32" s="389"/>
      <c r="U32" s="390"/>
      <c r="V32" s="391"/>
      <c r="W32" s="391"/>
      <c r="X32" s="392"/>
      <c r="Y32" s="371"/>
      <c r="Z32" s="372"/>
      <c r="AA32" s="21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8"/>
    </row>
    <row r="33" spans="1:54" ht="13.5" customHeight="1">
      <c r="A33" s="165">
        <f t="shared" si="1"/>
      </c>
      <c r="B33" s="164">
        <f t="shared" si="2"/>
      </c>
      <c r="C33" s="384"/>
      <c r="D33" s="385"/>
      <c r="E33" s="394" t="s">
        <v>405</v>
      </c>
      <c r="F33" s="394"/>
      <c r="G33" s="394"/>
      <c r="H33" s="394"/>
      <c r="I33" s="394"/>
      <c r="J33" s="394"/>
      <c r="K33" s="394"/>
      <c r="L33" s="387"/>
      <c r="M33" s="387"/>
      <c r="N33" s="387"/>
      <c r="O33" s="388" t="s">
        <v>40</v>
      </c>
      <c r="P33" s="388"/>
      <c r="Q33" s="388"/>
      <c r="R33" s="389"/>
      <c r="S33" s="389"/>
      <c r="T33" s="389"/>
      <c r="U33" s="390"/>
      <c r="V33" s="391"/>
      <c r="W33" s="391"/>
      <c r="X33" s="392"/>
      <c r="Y33" s="371"/>
      <c r="Z33" s="372"/>
      <c r="AA33" s="21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8"/>
      <c r="BB33" s="15"/>
    </row>
    <row r="34" spans="1:51" ht="13.5" customHeight="1">
      <c r="A34" s="165">
        <f t="shared" si="1"/>
      </c>
      <c r="B34" s="164">
        <f t="shared" si="2"/>
      </c>
      <c r="C34" s="384"/>
      <c r="D34" s="385"/>
      <c r="E34" s="393" t="s">
        <v>42</v>
      </c>
      <c r="F34" s="393"/>
      <c r="G34" s="393"/>
      <c r="H34" s="393"/>
      <c r="I34" s="393"/>
      <c r="J34" s="393"/>
      <c r="K34" s="393"/>
      <c r="L34" s="387"/>
      <c r="M34" s="387"/>
      <c r="N34" s="387"/>
      <c r="O34" s="388" t="s">
        <v>40</v>
      </c>
      <c r="P34" s="388"/>
      <c r="Q34" s="388"/>
      <c r="R34" s="389"/>
      <c r="S34" s="389"/>
      <c r="T34" s="389"/>
      <c r="U34" s="390"/>
      <c r="V34" s="391"/>
      <c r="W34" s="391"/>
      <c r="X34" s="392"/>
      <c r="Y34" s="371"/>
      <c r="Z34" s="372"/>
      <c r="AA34" s="21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8"/>
    </row>
    <row r="35" spans="1:51" ht="13.5">
      <c r="A35" s="165">
        <f t="shared" si="1"/>
      </c>
      <c r="B35" s="164">
        <f t="shared" si="2"/>
      </c>
      <c r="C35" s="384"/>
      <c r="D35" s="385"/>
      <c r="E35" s="393" t="s">
        <v>43</v>
      </c>
      <c r="F35" s="393"/>
      <c r="G35" s="393"/>
      <c r="H35" s="393"/>
      <c r="I35" s="393"/>
      <c r="J35" s="393"/>
      <c r="K35" s="393"/>
      <c r="L35" s="387"/>
      <c r="M35" s="387"/>
      <c r="N35" s="387"/>
      <c r="O35" s="388" t="s">
        <v>40</v>
      </c>
      <c r="P35" s="388"/>
      <c r="Q35" s="388"/>
      <c r="R35" s="389"/>
      <c r="S35" s="389"/>
      <c r="T35" s="389"/>
      <c r="U35" s="390"/>
      <c r="V35" s="391"/>
      <c r="W35" s="391"/>
      <c r="X35" s="392"/>
      <c r="Y35" s="371"/>
      <c r="Z35" s="372"/>
      <c r="AA35" s="21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8"/>
    </row>
    <row r="36" spans="1:51" ht="13.5">
      <c r="A36" s="165">
        <f t="shared" si="1"/>
      </c>
      <c r="B36" s="164">
        <f t="shared" si="2"/>
      </c>
      <c r="C36" s="384"/>
      <c r="D36" s="385"/>
      <c r="E36" s="393" t="s">
        <v>44</v>
      </c>
      <c r="F36" s="393"/>
      <c r="G36" s="393"/>
      <c r="H36" s="393"/>
      <c r="I36" s="393"/>
      <c r="J36" s="393"/>
      <c r="K36" s="393"/>
      <c r="L36" s="387"/>
      <c r="M36" s="387"/>
      <c r="N36" s="387"/>
      <c r="O36" s="388" t="s">
        <v>40</v>
      </c>
      <c r="P36" s="388"/>
      <c r="Q36" s="388"/>
      <c r="R36" s="389"/>
      <c r="S36" s="389"/>
      <c r="T36" s="389"/>
      <c r="U36" s="390"/>
      <c r="V36" s="391"/>
      <c r="W36" s="391"/>
      <c r="X36" s="392"/>
      <c r="Y36" s="371"/>
      <c r="Z36" s="372"/>
      <c r="AA36" s="21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8"/>
    </row>
    <row r="37" spans="1:51" ht="13.5">
      <c r="A37" s="165">
        <f t="shared" si="1"/>
      </c>
      <c r="B37" s="164">
        <f t="shared" si="2"/>
      </c>
      <c r="C37" s="384"/>
      <c r="D37" s="385"/>
      <c r="E37" s="386"/>
      <c r="F37" s="386"/>
      <c r="G37" s="386"/>
      <c r="H37" s="386"/>
      <c r="I37" s="386"/>
      <c r="J37" s="386"/>
      <c r="K37" s="386"/>
      <c r="L37" s="387"/>
      <c r="M37" s="387"/>
      <c r="N37" s="387"/>
      <c r="O37" s="388" t="s">
        <v>40</v>
      </c>
      <c r="P37" s="388"/>
      <c r="Q37" s="388"/>
      <c r="R37" s="389"/>
      <c r="S37" s="389"/>
      <c r="T37" s="389"/>
      <c r="U37" s="390"/>
      <c r="V37" s="391"/>
      <c r="W37" s="391"/>
      <c r="X37" s="392"/>
      <c r="Y37" s="371"/>
      <c r="Z37" s="372"/>
      <c r="AA37" s="21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8"/>
    </row>
    <row r="38" spans="1:51" ht="13.5" customHeight="1">
      <c r="A38" s="165">
        <f t="shared" si="1"/>
      </c>
      <c r="B38" s="164">
        <f t="shared" si="2"/>
      </c>
      <c r="C38" s="373"/>
      <c r="D38" s="374"/>
      <c r="E38" s="375"/>
      <c r="F38" s="375"/>
      <c r="G38" s="375"/>
      <c r="H38" s="375"/>
      <c r="I38" s="375"/>
      <c r="J38" s="375"/>
      <c r="K38" s="375"/>
      <c r="L38" s="376"/>
      <c r="M38" s="376"/>
      <c r="N38" s="376"/>
      <c r="O38" s="377" t="s">
        <v>40</v>
      </c>
      <c r="P38" s="377"/>
      <c r="Q38" s="377"/>
      <c r="R38" s="378"/>
      <c r="S38" s="378"/>
      <c r="T38" s="378"/>
      <c r="U38" s="379"/>
      <c r="V38" s="380"/>
      <c r="W38" s="380"/>
      <c r="X38" s="381"/>
      <c r="Y38" s="382"/>
      <c r="Z38" s="383"/>
      <c r="AA38" s="22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6"/>
    </row>
    <row r="39" ht="13.5">
      <c r="B39" s="24"/>
    </row>
    <row r="40" spans="2:51" ht="13.5">
      <c r="B40" s="24"/>
      <c r="C40" s="314" t="s">
        <v>402</v>
      </c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449"/>
    </row>
    <row r="41" spans="2:51" ht="13.5">
      <c r="B41" s="24"/>
      <c r="C41" s="450" t="s">
        <v>24</v>
      </c>
      <c r="D41" s="431"/>
      <c r="E41" s="431"/>
      <c r="F41" s="431"/>
      <c r="G41" s="431"/>
      <c r="H41" s="431"/>
      <c r="I41" s="431"/>
      <c r="J41" s="431"/>
      <c r="K41" s="431"/>
      <c r="L41" s="431" t="s">
        <v>25</v>
      </c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 t="s">
        <v>26</v>
      </c>
      <c r="AC41" s="431"/>
      <c r="AD41" s="431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  <c r="AO41" s="431"/>
      <c r="AP41" s="431"/>
      <c r="AQ41" s="431"/>
      <c r="AR41" s="431"/>
      <c r="AS41" s="431"/>
      <c r="AT41" s="431"/>
      <c r="AU41" s="431"/>
      <c r="AV41" s="431"/>
      <c r="AW41" s="431"/>
      <c r="AX41" s="431"/>
      <c r="AY41" s="432"/>
    </row>
    <row r="42" spans="2:51" ht="13.5">
      <c r="B42" s="24"/>
      <c r="C42" s="429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451"/>
      <c r="AC42" s="452"/>
      <c r="AD42" s="452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452"/>
      <c r="AQ42" s="452"/>
      <c r="AR42" s="452"/>
      <c r="AS42" s="452"/>
      <c r="AT42" s="452"/>
      <c r="AU42" s="452"/>
      <c r="AV42" s="452"/>
      <c r="AW42" s="452"/>
      <c r="AX42" s="452"/>
      <c r="AY42" s="453"/>
    </row>
    <row r="43" spans="2:51" ht="13.5">
      <c r="B43" s="24"/>
      <c r="C43" s="429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7"/>
    </row>
    <row r="44" spans="2:51" ht="13.5">
      <c r="B44" s="24"/>
      <c r="C44" s="429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7"/>
    </row>
    <row r="45" spans="2:51" ht="13.5">
      <c r="B45" s="24"/>
      <c r="C45" s="429"/>
      <c r="D45" s="226"/>
      <c r="E45" s="226"/>
      <c r="F45" s="226"/>
      <c r="G45" s="226"/>
      <c r="H45" s="226"/>
      <c r="I45" s="226"/>
      <c r="J45" s="226"/>
      <c r="K45" s="226"/>
      <c r="L45" s="322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6"/>
      <c r="Z45" s="456"/>
      <c r="AA45" s="456"/>
      <c r="AB45" s="457"/>
      <c r="AC45" s="456"/>
      <c r="AD45" s="456"/>
      <c r="AE45" s="456"/>
      <c r="AF45" s="456"/>
      <c r="AG45" s="456"/>
      <c r="AH45" s="456"/>
      <c r="AI45" s="456"/>
      <c r="AJ45" s="456"/>
      <c r="AK45" s="456"/>
      <c r="AL45" s="456"/>
      <c r="AM45" s="456"/>
      <c r="AN45" s="456"/>
      <c r="AO45" s="456"/>
      <c r="AP45" s="456"/>
      <c r="AQ45" s="456"/>
      <c r="AR45" s="456"/>
      <c r="AS45" s="456"/>
      <c r="AT45" s="456"/>
      <c r="AU45" s="456"/>
      <c r="AV45" s="456"/>
      <c r="AW45" s="456"/>
      <c r="AX45" s="456"/>
      <c r="AY45" s="458"/>
    </row>
    <row r="46" spans="2:51" ht="13.5">
      <c r="B46" s="24"/>
      <c r="C46" s="429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7"/>
    </row>
    <row r="47" spans="2:51" ht="13.5">
      <c r="B47" s="24"/>
      <c r="C47" s="429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7"/>
    </row>
    <row r="48" spans="2:51" s="15" customFormat="1" ht="13.5">
      <c r="B48" s="26"/>
      <c r="C48" s="465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7"/>
    </row>
    <row r="49" spans="2:51" s="15" customFormat="1" ht="13.5">
      <c r="B49" s="26"/>
      <c r="C49" s="429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7"/>
    </row>
    <row r="50" spans="2:51" s="15" customFormat="1" ht="13.5">
      <c r="B50" s="26"/>
      <c r="C50" s="423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1"/>
    </row>
    <row r="51" spans="2:51" ht="13.5">
      <c r="B51" s="2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2:51" ht="13.5">
      <c r="B52" s="24"/>
      <c r="C52" s="460" t="s">
        <v>504</v>
      </c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454"/>
      <c r="AU52" s="454"/>
      <c r="AV52" s="454"/>
      <c r="AW52" s="454"/>
      <c r="AX52" s="454"/>
      <c r="AY52" s="461"/>
    </row>
    <row r="53" spans="2:51" ht="13.5">
      <c r="B53" s="24"/>
      <c r="C53" s="462" t="s">
        <v>505</v>
      </c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4"/>
    </row>
    <row r="54" spans="2:51" ht="13.5">
      <c r="B54" s="24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9"/>
    </row>
    <row r="55" spans="2:51" ht="13.5">
      <c r="B55" s="24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31"/>
    </row>
    <row r="56" spans="2:51" ht="13.5">
      <c r="B56" s="24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31"/>
    </row>
    <row r="57" spans="2:51" ht="13.5">
      <c r="B57" s="24"/>
      <c r="C57" s="30"/>
      <c r="D57" s="28"/>
      <c r="E57" s="28"/>
      <c r="F57" s="28"/>
      <c r="G57" s="28"/>
      <c r="H57" s="28"/>
      <c r="I57" s="28"/>
      <c r="J57" s="459"/>
      <c r="K57" s="459"/>
      <c r="L57" s="459"/>
      <c r="M57" s="459"/>
      <c r="N57" s="459"/>
      <c r="O57" s="459"/>
      <c r="P57" s="28"/>
      <c r="Q57" s="24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4"/>
      <c r="AC57" s="24"/>
      <c r="AD57" s="24"/>
      <c r="AE57" s="24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31"/>
    </row>
    <row r="58" spans="2:51" ht="13.5">
      <c r="B58" s="24"/>
      <c r="C58" s="30"/>
      <c r="D58" s="28"/>
      <c r="E58" s="28"/>
      <c r="F58" s="28"/>
      <c r="G58" s="28"/>
      <c r="H58" s="28"/>
      <c r="I58" s="28"/>
      <c r="J58" s="28"/>
      <c r="K58" s="28"/>
      <c r="L58" s="32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8"/>
      <c r="X58" s="28"/>
      <c r="Y58" s="28"/>
      <c r="Z58" s="28"/>
      <c r="AA58" s="28"/>
      <c r="AB58" s="24"/>
      <c r="AC58" s="24"/>
      <c r="AD58" s="24"/>
      <c r="AE58" s="24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31"/>
    </row>
    <row r="59" spans="2:51" ht="13.5">
      <c r="B59" s="24"/>
      <c r="C59" s="30"/>
      <c r="D59" s="28"/>
      <c r="E59" s="28"/>
      <c r="F59" s="28"/>
      <c r="G59" s="28"/>
      <c r="H59" s="28"/>
      <c r="I59" s="28"/>
      <c r="J59" s="28"/>
      <c r="K59" s="24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31"/>
    </row>
    <row r="60" spans="2:51" ht="13.5">
      <c r="B60" s="24"/>
      <c r="C60" s="30"/>
      <c r="D60" s="28"/>
      <c r="E60" s="28"/>
      <c r="F60" s="28"/>
      <c r="G60" s="28"/>
      <c r="H60" s="28"/>
      <c r="I60" s="28"/>
      <c r="J60" s="28"/>
      <c r="K60" s="28"/>
      <c r="L60" s="32"/>
      <c r="M60" s="24"/>
      <c r="N60" s="24"/>
      <c r="O60" s="24"/>
      <c r="P60" s="24"/>
      <c r="Q60" s="24"/>
      <c r="R60" s="24"/>
      <c r="S60" s="24"/>
      <c r="T60" s="24"/>
      <c r="U60" s="24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31"/>
    </row>
    <row r="61" spans="2:51" ht="13.5">
      <c r="B61" s="24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33"/>
      <c r="P61" s="34"/>
      <c r="Q61" s="34"/>
      <c r="R61" s="34"/>
      <c r="S61" s="34"/>
      <c r="T61" s="34"/>
      <c r="U61" s="34"/>
      <c r="V61" s="34"/>
      <c r="W61" s="24"/>
      <c r="X61" s="28"/>
      <c r="Y61" s="24"/>
      <c r="Z61" s="28"/>
      <c r="AA61" s="28"/>
      <c r="AB61" s="28"/>
      <c r="AC61" s="24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31"/>
    </row>
    <row r="62" spans="2:51" ht="13.5">
      <c r="B62" s="24"/>
      <c r="C62" s="30"/>
      <c r="D62" s="28"/>
      <c r="E62" s="28"/>
      <c r="F62" s="28"/>
      <c r="G62" s="28"/>
      <c r="H62" s="28"/>
      <c r="I62" s="28"/>
      <c r="J62" s="28"/>
      <c r="K62" s="33"/>
      <c r="L62" s="32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24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1"/>
    </row>
    <row r="63" spans="2:51" ht="13.5">
      <c r="B63" s="24"/>
      <c r="C63" s="30"/>
      <c r="D63" s="28"/>
      <c r="E63" s="28"/>
      <c r="F63" s="28"/>
      <c r="G63" s="28"/>
      <c r="H63" s="28"/>
      <c r="I63" s="28"/>
      <c r="J63" s="24"/>
      <c r="K63" s="24"/>
      <c r="L63" s="24"/>
      <c r="M63" s="24"/>
      <c r="N63" s="24"/>
      <c r="O63" s="24"/>
      <c r="P63" s="24"/>
      <c r="Q63" s="28"/>
      <c r="R63" s="28"/>
      <c r="S63" s="28"/>
      <c r="T63" s="28"/>
      <c r="U63" s="28"/>
      <c r="V63" s="24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31"/>
    </row>
    <row r="64" spans="2:51" ht="13.5">
      <c r="B64" s="24"/>
      <c r="C64" s="30"/>
      <c r="D64" s="28"/>
      <c r="E64" s="28"/>
      <c r="F64" s="28"/>
      <c r="G64" s="28"/>
      <c r="H64" s="28"/>
      <c r="I64" s="28"/>
      <c r="J64" s="24"/>
      <c r="K64" s="24"/>
      <c r="L64" s="24"/>
      <c r="M64" s="24"/>
      <c r="N64" s="24"/>
      <c r="O64" s="24"/>
      <c r="P64" s="24"/>
      <c r="Q64" s="28"/>
      <c r="R64" s="28"/>
      <c r="S64" s="28"/>
      <c r="T64" s="28"/>
      <c r="U64" s="28"/>
      <c r="V64" s="24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31"/>
    </row>
    <row r="65" spans="2:51" ht="13.5">
      <c r="B65" s="24"/>
      <c r="C65" s="30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31"/>
    </row>
    <row r="66" spans="2:51" ht="13.5">
      <c r="B66" s="24"/>
      <c r="C66" s="30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31"/>
    </row>
    <row r="67" spans="2:51" ht="13.5">
      <c r="B67" s="24"/>
      <c r="C67" s="30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31"/>
    </row>
    <row r="68" spans="2:51" ht="13.5">
      <c r="B68" s="24"/>
      <c r="C68" s="30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31"/>
    </row>
    <row r="69" spans="2:51" ht="13.5">
      <c r="B69" s="24"/>
      <c r="C69" s="3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7"/>
    </row>
    <row r="70" ht="13.5">
      <c r="B70" s="24"/>
    </row>
    <row r="71" ht="13.5">
      <c r="B71" s="24"/>
    </row>
    <row r="72" ht="13.5">
      <c r="B72" s="24"/>
    </row>
    <row r="73" ht="13.5">
      <c r="B73" s="24"/>
    </row>
    <row r="74" ht="13.5">
      <c r="B74" s="24"/>
    </row>
    <row r="75" ht="13.5">
      <c r="B75" s="24"/>
    </row>
    <row r="76" ht="13.5">
      <c r="B76" s="24"/>
    </row>
    <row r="77" ht="13.5">
      <c r="B77" s="24"/>
    </row>
    <row r="78" ht="13.5">
      <c r="B78" s="24"/>
    </row>
    <row r="79" ht="13.5">
      <c r="B79" s="24"/>
    </row>
    <row r="80" ht="13.5">
      <c r="B80" s="24"/>
    </row>
    <row r="81" ht="13.5">
      <c r="B81" s="24"/>
    </row>
    <row r="82" ht="13.5">
      <c r="B82" s="24"/>
    </row>
    <row r="83" ht="13.5">
      <c r="B83" s="24"/>
    </row>
    <row r="84" ht="13.5">
      <c r="B84" s="24"/>
    </row>
    <row r="85" ht="13.5">
      <c r="B85" s="24"/>
    </row>
    <row r="86" ht="13.5">
      <c r="B86" s="24"/>
    </row>
    <row r="87" ht="13.5">
      <c r="B87" s="24"/>
    </row>
    <row r="88" ht="13.5">
      <c r="B88" s="24"/>
    </row>
    <row r="89" ht="13.5">
      <c r="B89" s="24"/>
    </row>
    <row r="90" ht="13.5">
      <c r="B90" s="24"/>
    </row>
    <row r="91" ht="13.5">
      <c r="B91" s="24"/>
    </row>
    <row r="92" ht="13.5">
      <c r="B92" s="24"/>
    </row>
    <row r="93" ht="13.5">
      <c r="B93" s="24"/>
    </row>
    <row r="94" ht="13.5">
      <c r="B94" s="24"/>
    </row>
    <row r="95" ht="13.5">
      <c r="B95" s="24"/>
    </row>
    <row r="96" ht="13.5">
      <c r="B96" s="24"/>
    </row>
    <row r="97" ht="13.5">
      <c r="B97" s="24"/>
    </row>
    <row r="98" ht="13.5">
      <c r="B98" s="24"/>
    </row>
    <row r="99" ht="13.5">
      <c r="B99" s="24"/>
    </row>
    <row r="100" ht="13.5">
      <c r="B100" s="24"/>
    </row>
    <row r="101" ht="13.5">
      <c r="B101" s="24"/>
    </row>
    <row r="102" ht="13.5">
      <c r="B102" s="24"/>
    </row>
    <row r="103" ht="13.5">
      <c r="B103" s="24"/>
    </row>
    <row r="104" ht="13.5">
      <c r="B104" s="24"/>
    </row>
    <row r="105" ht="13.5">
      <c r="B105" s="24"/>
    </row>
    <row r="106" ht="13.5">
      <c r="B106" s="24"/>
    </row>
    <row r="107" ht="13.5">
      <c r="B107" s="24"/>
    </row>
    <row r="108" ht="13.5">
      <c r="B108" s="24"/>
    </row>
    <row r="109" ht="13.5">
      <c r="B109" s="24"/>
    </row>
    <row r="110" ht="13.5">
      <c r="B110" s="24"/>
    </row>
    <row r="111" spans="2:122" ht="13.5">
      <c r="B111" s="24"/>
      <c r="DQ111">
        <v>6</v>
      </c>
      <c r="DR111">
        <v>10</v>
      </c>
    </row>
    <row r="112" spans="2:122" ht="13.5">
      <c r="B112" s="24"/>
      <c r="DQ112">
        <v>6</v>
      </c>
      <c r="DR112">
        <v>10</v>
      </c>
    </row>
    <row r="113" spans="2:122" ht="13.5">
      <c r="B113" s="24"/>
      <c r="DQ113">
        <v>6</v>
      </c>
      <c r="DR113">
        <v>10</v>
      </c>
    </row>
    <row r="114" spans="2:122" ht="13.5">
      <c r="B114" s="24"/>
      <c r="DQ114">
        <v>10</v>
      </c>
      <c r="DR114">
        <v>3</v>
      </c>
    </row>
    <row r="115" spans="2:122" ht="13.5">
      <c r="B115" s="24"/>
      <c r="DQ115">
        <v>10</v>
      </c>
      <c r="DR115">
        <v>3</v>
      </c>
    </row>
    <row r="116" spans="2:122" ht="13.5">
      <c r="B116" s="24"/>
      <c r="DQ116">
        <v>10</v>
      </c>
      <c r="DR116">
        <v>12</v>
      </c>
    </row>
    <row r="117" spans="2:122" ht="13.5">
      <c r="B117" s="24"/>
      <c r="DQ117">
        <v>10</v>
      </c>
      <c r="DR117">
        <v>12</v>
      </c>
    </row>
    <row r="118" spans="2:122" ht="13.5">
      <c r="B118" s="24"/>
      <c r="DQ118">
        <v>10</v>
      </c>
      <c r="DR118">
        <v>28</v>
      </c>
    </row>
    <row r="119" spans="2:122" ht="13.5">
      <c r="B119" s="24"/>
      <c r="DQ119">
        <v>10</v>
      </c>
      <c r="DR119">
        <v>28</v>
      </c>
    </row>
    <row r="120" spans="2:122" ht="13.5">
      <c r="B120" s="24"/>
      <c r="DQ120">
        <v>10</v>
      </c>
      <c r="DR120">
        <v>28</v>
      </c>
    </row>
    <row r="121" spans="2:122" ht="13.5">
      <c r="B121" s="24"/>
      <c r="DQ121">
        <v>11</v>
      </c>
      <c r="DR121">
        <v>3</v>
      </c>
    </row>
    <row r="122" spans="2:122" ht="13.5">
      <c r="B122" s="24"/>
      <c r="DQ122">
        <v>11</v>
      </c>
      <c r="DR122">
        <v>3</v>
      </c>
    </row>
    <row r="123" spans="2:122" ht="13.5">
      <c r="B123" s="24"/>
      <c r="DQ123">
        <v>11</v>
      </c>
      <c r="DR123">
        <v>3</v>
      </c>
    </row>
    <row r="124" spans="2:122" ht="13.5">
      <c r="B124" s="24"/>
      <c r="DQ124">
        <v>11</v>
      </c>
      <c r="DR124">
        <v>3</v>
      </c>
    </row>
    <row r="125" spans="2:122" ht="13.5">
      <c r="B125" s="24"/>
      <c r="DQ125">
        <v>11</v>
      </c>
      <c r="DR125">
        <v>12</v>
      </c>
    </row>
    <row r="126" spans="2:122" ht="13.5">
      <c r="B126" s="24"/>
      <c r="DQ126">
        <v>11</v>
      </c>
      <c r="DR126">
        <v>12</v>
      </c>
    </row>
    <row r="127" spans="2:122" ht="13.5">
      <c r="B127" s="24"/>
      <c r="DQ127">
        <v>11</v>
      </c>
      <c r="DR127">
        <v>28</v>
      </c>
    </row>
    <row r="128" spans="2:122" ht="13.5">
      <c r="B128" s="24"/>
      <c r="DQ128">
        <v>11</v>
      </c>
      <c r="DR128">
        <v>28</v>
      </c>
    </row>
    <row r="129" spans="2:122" ht="13.5">
      <c r="B129" s="24"/>
      <c r="DQ129">
        <v>11</v>
      </c>
      <c r="DR129">
        <v>28</v>
      </c>
    </row>
    <row r="130" spans="2:122" ht="13.5">
      <c r="B130" s="24"/>
      <c r="DQ130">
        <v>12</v>
      </c>
      <c r="DR130">
        <v>3</v>
      </c>
    </row>
    <row r="131" spans="2:122" ht="13.5">
      <c r="B131" s="24"/>
      <c r="DQ131">
        <v>12</v>
      </c>
      <c r="DR131">
        <v>12</v>
      </c>
    </row>
    <row r="132" spans="2:122" ht="13.5">
      <c r="B132" s="24"/>
      <c r="DQ132">
        <v>12</v>
      </c>
      <c r="DR132">
        <v>12</v>
      </c>
    </row>
    <row r="133" spans="2:122" ht="13.5">
      <c r="B133" s="24"/>
      <c r="DQ133">
        <v>12</v>
      </c>
      <c r="DR133">
        <v>12</v>
      </c>
    </row>
    <row r="134" spans="2:122" ht="13.5">
      <c r="B134" s="24"/>
      <c r="DQ134">
        <v>12</v>
      </c>
      <c r="DR134">
        <v>28</v>
      </c>
    </row>
    <row r="135" spans="2:122" ht="13.5">
      <c r="B135" s="24"/>
      <c r="DQ135">
        <v>12</v>
      </c>
      <c r="DR135">
        <v>28</v>
      </c>
    </row>
    <row r="136" spans="2:122" ht="13.5">
      <c r="B136" s="24"/>
      <c r="DQ136">
        <v>12</v>
      </c>
      <c r="DR136">
        <v>28</v>
      </c>
    </row>
    <row r="137" spans="2:122" ht="13.5">
      <c r="B137" s="24"/>
      <c r="DQ137">
        <v>12</v>
      </c>
      <c r="DR137">
        <v>28</v>
      </c>
    </row>
    <row r="138" spans="2:122" ht="13.5">
      <c r="B138" s="24"/>
      <c r="DQ138">
        <v>13</v>
      </c>
      <c r="DR138">
        <v>3</v>
      </c>
    </row>
    <row r="139" spans="2:122" ht="13.5">
      <c r="B139" s="24"/>
      <c r="DQ139">
        <v>13</v>
      </c>
      <c r="DR139">
        <v>3</v>
      </c>
    </row>
    <row r="140" spans="2:122" ht="13.5">
      <c r="B140" s="24"/>
      <c r="DQ140">
        <v>13</v>
      </c>
      <c r="DR140">
        <v>3</v>
      </c>
    </row>
    <row r="141" spans="2:122" ht="13.5">
      <c r="B141" s="24"/>
      <c r="DQ141">
        <v>13</v>
      </c>
      <c r="DR141">
        <v>12</v>
      </c>
    </row>
    <row r="142" spans="2:122" ht="13.5">
      <c r="B142" s="24"/>
      <c r="DQ142">
        <v>13</v>
      </c>
      <c r="DR142">
        <v>12</v>
      </c>
    </row>
    <row r="143" spans="2:122" ht="13.5">
      <c r="B143" s="24"/>
      <c r="DQ143">
        <v>13</v>
      </c>
      <c r="DR143">
        <v>12</v>
      </c>
    </row>
    <row r="144" spans="2:122" ht="13.5">
      <c r="B144" s="24"/>
      <c r="DQ144">
        <v>13</v>
      </c>
      <c r="DR144">
        <v>28</v>
      </c>
    </row>
    <row r="145" spans="2:122" ht="13.5">
      <c r="B145" s="24"/>
      <c r="DQ145">
        <v>13</v>
      </c>
      <c r="DR145">
        <v>28</v>
      </c>
    </row>
    <row r="146" spans="2:122" ht="13.5">
      <c r="B146" s="24"/>
      <c r="DQ146">
        <v>13</v>
      </c>
      <c r="DR146">
        <v>28</v>
      </c>
    </row>
    <row r="147" spans="2:122" ht="13.5">
      <c r="B147" s="24"/>
      <c r="DQ147">
        <v>14</v>
      </c>
      <c r="DR147">
        <v>3</v>
      </c>
    </row>
    <row r="148" spans="2:122" ht="13.5">
      <c r="B148" s="24"/>
      <c r="DQ148">
        <v>14</v>
      </c>
      <c r="DR148">
        <v>3</v>
      </c>
    </row>
    <row r="149" spans="2:122" ht="13.5">
      <c r="B149" s="24"/>
      <c r="DQ149">
        <v>14</v>
      </c>
      <c r="DR149">
        <v>3</v>
      </c>
    </row>
    <row r="150" spans="2:122" ht="13.5">
      <c r="B150" s="24"/>
      <c r="DQ150">
        <v>14</v>
      </c>
      <c r="DR150">
        <v>3</v>
      </c>
    </row>
    <row r="151" spans="2:122" ht="13.5">
      <c r="B151" s="24"/>
      <c r="DQ151">
        <v>14</v>
      </c>
      <c r="DR151">
        <v>12</v>
      </c>
    </row>
    <row r="152" spans="2:122" ht="13.5">
      <c r="B152" s="24"/>
      <c r="DQ152">
        <v>14</v>
      </c>
      <c r="DR152">
        <v>12</v>
      </c>
    </row>
    <row r="153" spans="2:122" ht="13.5">
      <c r="B153" s="24"/>
      <c r="DQ153">
        <v>14</v>
      </c>
      <c r="DR153">
        <v>12</v>
      </c>
    </row>
    <row r="154" spans="2:122" ht="13.5">
      <c r="B154" s="24"/>
      <c r="DQ154">
        <v>14</v>
      </c>
      <c r="DR154">
        <v>28</v>
      </c>
    </row>
    <row r="155" spans="2:122" ht="13.5">
      <c r="B155" s="24"/>
      <c r="DQ155">
        <v>14</v>
      </c>
      <c r="DR155">
        <v>28</v>
      </c>
    </row>
    <row r="156" spans="2:122" ht="13.5">
      <c r="B156" s="24"/>
      <c r="DQ156">
        <v>14</v>
      </c>
      <c r="DR156">
        <v>28</v>
      </c>
    </row>
    <row r="157" spans="2:122" ht="13.5">
      <c r="B157" s="24"/>
      <c r="DQ157">
        <v>14</v>
      </c>
      <c r="DR157">
        <v>28</v>
      </c>
    </row>
    <row r="158" spans="2:122" ht="13.5">
      <c r="B158" s="24"/>
      <c r="DQ158">
        <v>15</v>
      </c>
      <c r="DR158">
        <v>3</v>
      </c>
    </row>
    <row r="159" spans="2:122" ht="13.5">
      <c r="B159" s="24"/>
      <c r="DQ159">
        <v>15</v>
      </c>
      <c r="DR159">
        <v>12</v>
      </c>
    </row>
    <row r="160" spans="2:122" ht="13.5">
      <c r="B160" s="24"/>
      <c r="DQ160">
        <v>15</v>
      </c>
      <c r="DR160">
        <v>12</v>
      </c>
    </row>
    <row r="161" spans="2:122" ht="13.5">
      <c r="B161" s="24"/>
      <c r="DQ161">
        <v>15</v>
      </c>
      <c r="DR161">
        <v>12</v>
      </c>
    </row>
    <row r="162" spans="2:122" ht="13.5">
      <c r="B162" s="24"/>
      <c r="DQ162">
        <v>15</v>
      </c>
      <c r="DR162">
        <v>28</v>
      </c>
    </row>
    <row r="163" spans="2:122" ht="13.5">
      <c r="B163" s="24"/>
      <c r="DQ163">
        <v>15</v>
      </c>
      <c r="DR163">
        <v>28</v>
      </c>
    </row>
    <row r="164" spans="2:122" ht="13.5">
      <c r="B164" s="24"/>
      <c r="DQ164">
        <v>15</v>
      </c>
      <c r="DR164">
        <v>28</v>
      </c>
    </row>
    <row r="165" spans="2:122" ht="13.5">
      <c r="B165" s="24"/>
      <c r="DQ165">
        <v>15</v>
      </c>
      <c r="DR165">
        <v>28</v>
      </c>
    </row>
    <row r="166" spans="2:122" ht="13.5">
      <c r="B166" s="24"/>
      <c r="DQ166">
        <v>16</v>
      </c>
      <c r="DR166">
        <v>3</v>
      </c>
    </row>
    <row r="167" spans="2:122" ht="13.5">
      <c r="B167" s="24"/>
      <c r="DQ167">
        <v>16</v>
      </c>
      <c r="DR167">
        <v>3</v>
      </c>
    </row>
    <row r="168" spans="2:122" ht="13.5">
      <c r="B168" s="24"/>
      <c r="DQ168">
        <v>16</v>
      </c>
      <c r="DR168">
        <v>3</v>
      </c>
    </row>
    <row r="169" spans="2:122" ht="13.5">
      <c r="B169" s="24"/>
      <c r="DQ169">
        <v>16</v>
      </c>
      <c r="DR169">
        <v>3</v>
      </c>
    </row>
    <row r="170" spans="2:122" ht="13.5">
      <c r="B170" s="24"/>
      <c r="DQ170">
        <v>16</v>
      </c>
      <c r="DR170">
        <v>12</v>
      </c>
    </row>
    <row r="171" spans="2:122" ht="13.5">
      <c r="B171" s="24"/>
      <c r="DQ171">
        <v>16</v>
      </c>
      <c r="DR171">
        <v>12</v>
      </c>
    </row>
    <row r="172" spans="2:122" ht="13.5">
      <c r="B172" s="24"/>
      <c r="DQ172">
        <v>16</v>
      </c>
      <c r="DR172">
        <v>28</v>
      </c>
    </row>
    <row r="173" spans="2:122" ht="13.5">
      <c r="B173" s="24"/>
      <c r="DQ173">
        <v>16</v>
      </c>
      <c r="DR173">
        <v>28</v>
      </c>
    </row>
    <row r="174" spans="2:122" ht="13.5">
      <c r="B174" s="24"/>
      <c r="DQ174">
        <v>16</v>
      </c>
      <c r="DR174">
        <v>28</v>
      </c>
    </row>
    <row r="175" spans="2:122" ht="13.5">
      <c r="B175" s="24"/>
      <c r="DQ175">
        <v>16</v>
      </c>
      <c r="DR175">
        <v>28</v>
      </c>
    </row>
    <row r="176" spans="2:122" ht="13.5">
      <c r="B176" s="24"/>
      <c r="DQ176">
        <v>17</v>
      </c>
      <c r="DR176">
        <v>3</v>
      </c>
    </row>
    <row r="177" spans="2:122" ht="13.5">
      <c r="B177" s="24"/>
      <c r="DQ177">
        <v>17</v>
      </c>
      <c r="DR177">
        <v>3</v>
      </c>
    </row>
    <row r="178" spans="2:122" ht="13.5">
      <c r="B178" s="24"/>
      <c r="DQ178">
        <v>17</v>
      </c>
      <c r="DR178">
        <v>3</v>
      </c>
    </row>
    <row r="179" spans="2:122" ht="13.5">
      <c r="B179" s="24"/>
      <c r="DQ179">
        <v>17</v>
      </c>
      <c r="DR179">
        <v>12</v>
      </c>
    </row>
    <row r="180" spans="2:122" ht="13.5">
      <c r="B180" s="24"/>
      <c r="DQ180">
        <v>17</v>
      </c>
      <c r="DR180">
        <v>12</v>
      </c>
    </row>
    <row r="181" spans="2:122" ht="13.5">
      <c r="B181" s="24"/>
      <c r="DQ181">
        <v>17</v>
      </c>
      <c r="DR181">
        <v>28</v>
      </c>
    </row>
    <row r="182" spans="2:122" ht="13.5">
      <c r="B182" s="24"/>
      <c r="DQ182">
        <v>17</v>
      </c>
      <c r="DR182">
        <v>28</v>
      </c>
    </row>
    <row r="183" spans="2:122" ht="13.5">
      <c r="B183" s="24"/>
      <c r="DQ183">
        <v>17</v>
      </c>
      <c r="DR183">
        <v>28</v>
      </c>
    </row>
    <row r="184" spans="2:122" ht="13.5">
      <c r="B184" s="24"/>
      <c r="DQ184">
        <v>17</v>
      </c>
      <c r="DR184">
        <v>28</v>
      </c>
    </row>
    <row r="185" spans="2:122" ht="13.5">
      <c r="B185" s="24"/>
      <c r="DQ185">
        <v>17</v>
      </c>
      <c r="DR185">
        <v>28</v>
      </c>
    </row>
    <row r="186" spans="2:122" ht="13.5">
      <c r="B186" s="24"/>
      <c r="DQ186">
        <v>18</v>
      </c>
      <c r="DR186">
        <v>3</v>
      </c>
    </row>
    <row r="187" spans="2:122" ht="13.5">
      <c r="B187" s="24"/>
      <c r="DQ187">
        <v>18</v>
      </c>
      <c r="DR187">
        <v>3</v>
      </c>
    </row>
    <row r="188" spans="2:122" ht="13.5">
      <c r="B188" s="24"/>
      <c r="DQ188">
        <v>18</v>
      </c>
      <c r="DR188">
        <v>3</v>
      </c>
    </row>
    <row r="189" spans="2:122" ht="13.5">
      <c r="B189" s="24"/>
      <c r="DQ189">
        <v>18</v>
      </c>
      <c r="DR189">
        <v>12</v>
      </c>
    </row>
    <row r="190" spans="2:122" ht="13.5">
      <c r="B190" s="24"/>
      <c r="DQ190">
        <v>18</v>
      </c>
      <c r="DR190">
        <v>12</v>
      </c>
    </row>
    <row r="191" spans="2:122" ht="13.5">
      <c r="B191" s="24"/>
      <c r="DQ191">
        <v>18</v>
      </c>
      <c r="DR191">
        <v>12</v>
      </c>
    </row>
    <row r="192" spans="2:122" ht="13.5">
      <c r="B192" s="24"/>
      <c r="DQ192">
        <v>18</v>
      </c>
      <c r="DR192">
        <v>28</v>
      </c>
    </row>
    <row r="193" spans="2:122" ht="13.5">
      <c r="B193" s="24"/>
      <c r="DQ193">
        <v>18</v>
      </c>
      <c r="DR193">
        <v>28</v>
      </c>
    </row>
    <row r="194" spans="2:122" ht="13.5">
      <c r="B194" s="24"/>
      <c r="DQ194">
        <v>18</v>
      </c>
      <c r="DR194">
        <v>28</v>
      </c>
    </row>
    <row r="195" spans="2:122" ht="13.5">
      <c r="B195" s="24"/>
      <c r="DQ195">
        <v>18</v>
      </c>
      <c r="DR195">
        <v>28</v>
      </c>
    </row>
    <row r="196" spans="2:122" ht="13.5">
      <c r="B196" s="24"/>
      <c r="DQ196">
        <v>18</v>
      </c>
      <c r="DR196">
        <v>28</v>
      </c>
    </row>
    <row r="197" spans="2:122" ht="13.5">
      <c r="B197" s="24"/>
      <c r="DQ197">
        <v>19</v>
      </c>
      <c r="DR197">
        <v>3</v>
      </c>
    </row>
    <row r="198" spans="2:122" ht="13.5">
      <c r="B198" s="24"/>
      <c r="DQ198">
        <v>19</v>
      </c>
      <c r="DR198">
        <v>3</v>
      </c>
    </row>
    <row r="199" spans="2:122" ht="13.5">
      <c r="B199" s="24"/>
      <c r="DQ199">
        <v>19</v>
      </c>
      <c r="DR199">
        <v>3</v>
      </c>
    </row>
    <row r="200" spans="2:122" ht="13.5">
      <c r="B200" s="24"/>
      <c r="DQ200">
        <v>19</v>
      </c>
      <c r="DR200">
        <v>12</v>
      </c>
    </row>
    <row r="201" spans="2:122" ht="13.5">
      <c r="B201" s="24"/>
      <c r="DQ201">
        <v>19</v>
      </c>
      <c r="DR201">
        <v>28</v>
      </c>
    </row>
    <row r="202" spans="2:122" ht="13.5">
      <c r="B202" s="24"/>
      <c r="DQ202">
        <v>19</v>
      </c>
      <c r="DR202">
        <v>28</v>
      </c>
    </row>
    <row r="203" spans="2:122" ht="13.5">
      <c r="B203" s="24"/>
      <c r="DQ203">
        <v>19</v>
      </c>
      <c r="DR203">
        <v>28</v>
      </c>
    </row>
    <row r="204" spans="2:122" ht="13.5">
      <c r="B204" s="24"/>
      <c r="DQ204">
        <v>20</v>
      </c>
      <c r="DR204">
        <v>3</v>
      </c>
    </row>
    <row r="205" spans="2:122" ht="13.5">
      <c r="B205" s="24"/>
      <c r="DQ205">
        <v>20</v>
      </c>
      <c r="DR205">
        <v>28</v>
      </c>
    </row>
    <row r="206" spans="2:122" ht="13.5">
      <c r="B206" s="24"/>
      <c r="DQ206">
        <v>20</v>
      </c>
      <c r="DR206">
        <v>28</v>
      </c>
    </row>
    <row r="207" spans="2:122" ht="13.5">
      <c r="B207" s="24"/>
      <c r="DQ207">
        <v>20</v>
      </c>
      <c r="DR207">
        <v>28</v>
      </c>
    </row>
    <row r="208" spans="2:122" ht="13.5">
      <c r="B208" s="24"/>
      <c r="DQ208">
        <v>21</v>
      </c>
      <c r="DR208">
        <v>3</v>
      </c>
    </row>
    <row r="209" spans="2:122" ht="13.5">
      <c r="B209" s="24"/>
      <c r="DQ209">
        <v>21</v>
      </c>
      <c r="DR209">
        <v>12</v>
      </c>
    </row>
    <row r="210" spans="2:122" ht="13.5">
      <c r="B210" s="24"/>
      <c r="DQ210">
        <v>21</v>
      </c>
      <c r="DR210">
        <v>12</v>
      </c>
    </row>
    <row r="211" spans="2:122" ht="13.5">
      <c r="B211" s="24"/>
      <c r="DQ211">
        <v>21</v>
      </c>
      <c r="DR211">
        <v>12</v>
      </c>
    </row>
    <row r="212" spans="2:122" ht="13.5">
      <c r="B212" s="24"/>
      <c r="DQ212">
        <v>21</v>
      </c>
      <c r="DR212">
        <v>28</v>
      </c>
    </row>
    <row r="213" spans="2:122" ht="13.5">
      <c r="B213" s="24"/>
      <c r="DQ213">
        <v>21</v>
      </c>
      <c r="DR213">
        <v>28</v>
      </c>
    </row>
    <row r="214" spans="2:122" ht="13.5">
      <c r="B214" s="24"/>
      <c r="DQ214">
        <v>21</v>
      </c>
      <c r="DR214">
        <v>28</v>
      </c>
    </row>
    <row r="215" spans="2:122" ht="13.5">
      <c r="B215" s="24"/>
      <c r="DQ215">
        <v>22</v>
      </c>
      <c r="DR215">
        <v>3</v>
      </c>
    </row>
    <row r="216" spans="2:122" ht="13.5">
      <c r="B216" s="24"/>
      <c r="DQ216">
        <v>22</v>
      </c>
      <c r="DR216">
        <v>12</v>
      </c>
    </row>
    <row r="217" spans="2:122" ht="13.5">
      <c r="B217" s="24"/>
      <c r="DQ217">
        <v>22</v>
      </c>
      <c r="DR217">
        <v>28</v>
      </c>
    </row>
    <row r="218" spans="2:122" ht="13.5">
      <c r="B218" s="24"/>
      <c r="DQ218">
        <v>22</v>
      </c>
      <c r="DR218">
        <v>28</v>
      </c>
    </row>
    <row r="219" spans="2:122" ht="13.5">
      <c r="B219" s="24"/>
      <c r="DQ219">
        <v>22</v>
      </c>
      <c r="DR219">
        <v>28</v>
      </c>
    </row>
    <row r="220" spans="2:122" ht="13.5">
      <c r="B220" s="24"/>
      <c r="DQ220">
        <v>22</v>
      </c>
      <c r="DR220">
        <v>28</v>
      </c>
    </row>
    <row r="221" spans="2:122" ht="13.5">
      <c r="B221" s="24"/>
      <c r="DQ221">
        <v>23</v>
      </c>
      <c r="DR221">
        <v>3</v>
      </c>
    </row>
    <row r="222" spans="2:122" ht="13.5">
      <c r="B222" s="24"/>
      <c r="DQ222">
        <v>23</v>
      </c>
      <c r="DR222">
        <v>12</v>
      </c>
    </row>
    <row r="223" spans="2:122" ht="13.5">
      <c r="B223" s="24"/>
      <c r="DQ223">
        <v>23</v>
      </c>
      <c r="DR223">
        <v>12</v>
      </c>
    </row>
    <row r="224" spans="2:122" ht="13.5">
      <c r="B224" s="24"/>
      <c r="DQ224">
        <v>23</v>
      </c>
      <c r="DR224">
        <v>28</v>
      </c>
    </row>
    <row r="225" spans="2:122" ht="13.5">
      <c r="B225" s="24"/>
      <c r="DQ225">
        <v>23</v>
      </c>
      <c r="DR225">
        <v>28</v>
      </c>
    </row>
    <row r="226" spans="2:122" ht="13.5">
      <c r="B226" s="24"/>
      <c r="DQ226">
        <v>27</v>
      </c>
      <c r="DR226">
        <v>3</v>
      </c>
    </row>
    <row r="227" spans="2:122" ht="13.5">
      <c r="B227" s="24"/>
      <c r="DQ227">
        <v>27</v>
      </c>
      <c r="DR227">
        <v>3</v>
      </c>
    </row>
    <row r="228" spans="2:122" ht="13.5">
      <c r="B228" s="24"/>
      <c r="DQ228">
        <v>27</v>
      </c>
      <c r="DR228">
        <v>51</v>
      </c>
    </row>
    <row r="229" spans="2:122" ht="13.5">
      <c r="B229" s="24"/>
      <c r="DQ229">
        <v>27</v>
      </c>
      <c r="DR229">
        <v>51</v>
      </c>
    </row>
    <row r="230" spans="2:122" ht="13.5">
      <c r="B230" s="24"/>
      <c r="DQ230">
        <v>58</v>
      </c>
      <c r="DR230">
        <v>3</v>
      </c>
    </row>
    <row r="231" spans="2:122" ht="13.5">
      <c r="B231" s="24"/>
      <c r="DQ231">
        <v>58</v>
      </c>
      <c r="DR231">
        <v>3</v>
      </c>
    </row>
    <row r="232" spans="2:122" ht="13.5">
      <c r="B232" s="24"/>
      <c r="DQ232">
        <v>58</v>
      </c>
      <c r="DR232">
        <v>3</v>
      </c>
    </row>
    <row r="233" spans="2:122" ht="13.5">
      <c r="B233" s="24"/>
      <c r="DQ233">
        <v>58</v>
      </c>
      <c r="DR233">
        <v>51</v>
      </c>
    </row>
    <row r="234" spans="2:122" ht="13.5">
      <c r="B234" s="24"/>
      <c r="DQ234">
        <v>58</v>
      </c>
      <c r="DR234">
        <v>51</v>
      </c>
    </row>
    <row r="235" spans="2:122" ht="13.5">
      <c r="B235" s="24"/>
      <c r="DQ235">
        <v>58</v>
      </c>
      <c r="DR235">
        <v>51</v>
      </c>
    </row>
  </sheetData>
  <sheetProtection/>
  <mergeCells count="175">
    <mergeCell ref="L50:AA50"/>
    <mergeCell ref="AB50:AY50"/>
    <mergeCell ref="C46:K46"/>
    <mergeCell ref="L46:AA46"/>
    <mergeCell ref="AB46:AY46"/>
    <mergeCell ref="C47:K47"/>
    <mergeCell ref="L47:AA47"/>
    <mergeCell ref="J57:O57"/>
    <mergeCell ref="C52:AY52"/>
    <mergeCell ref="C53:AY53"/>
    <mergeCell ref="AB48:AY48"/>
    <mergeCell ref="C49:K49"/>
    <mergeCell ref="L49:AA49"/>
    <mergeCell ref="AB49:AY49"/>
    <mergeCell ref="C48:K48"/>
    <mergeCell ref="L48:AA48"/>
    <mergeCell ref="C50:K50"/>
    <mergeCell ref="C43:K43"/>
    <mergeCell ref="L43:AA43"/>
    <mergeCell ref="AB43:AY43"/>
    <mergeCell ref="AB47:AY47"/>
    <mergeCell ref="C44:K44"/>
    <mergeCell ref="L44:AA44"/>
    <mergeCell ref="AB44:AY44"/>
    <mergeCell ref="C45:K45"/>
    <mergeCell ref="L45:AA45"/>
    <mergeCell ref="AB45:AY45"/>
    <mergeCell ref="C42:K42"/>
    <mergeCell ref="L42:AA42"/>
    <mergeCell ref="AB42:AY42"/>
    <mergeCell ref="C23:N23"/>
    <mergeCell ref="O23:AY23"/>
    <mergeCell ref="C40:AY40"/>
    <mergeCell ref="C41:K41"/>
    <mergeCell ref="L41:AA41"/>
    <mergeCell ref="Q24:AH24"/>
    <mergeCell ref="AJ24:AY24"/>
    <mergeCell ref="C17:N17"/>
    <mergeCell ref="O17:AY17"/>
    <mergeCell ref="C5:I5"/>
    <mergeCell ref="J5:Q5"/>
    <mergeCell ref="C6:I6"/>
    <mergeCell ref="J6:AA6"/>
    <mergeCell ref="C8:AY8"/>
    <mergeCell ref="C9:K9"/>
    <mergeCell ref="C10:K10"/>
    <mergeCell ref="L10:T10"/>
    <mergeCell ref="U10:AI10"/>
    <mergeCell ref="AJ10:AY10"/>
    <mergeCell ref="AB41:AY41"/>
    <mergeCell ref="L9:T9"/>
    <mergeCell ref="U9:AI9"/>
    <mergeCell ref="AJ9:AY9"/>
    <mergeCell ref="AJ15:AY15"/>
    <mergeCell ref="B24:O24"/>
    <mergeCell ref="C11:K11"/>
    <mergeCell ref="L11:T11"/>
    <mergeCell ref="U11:AI11"/>
    <mergeCell ref="AJ11:AY11"/>
    <mergeCell ref="C12:K12"/>
    <mergeCell ref="L12:T12"/>
    <mergeCell ref="U12:AI12"/>
    <mergeCell ref="AJ12:AY12"/>
    <mergeCell ref="C13:K13"/>
    <mergeCell ref="L13:T13"/>
    <mergeCell ref="U13:AI13"/>
    <mergeCell ref="AJ13:AY13"/>
    <mergeCell ref="C14:K14"/>
    <mergeCell ref="L14:T14"/>
    <mergeCell ref="U14:AI14"/>
    <mergeCell ref="AJ14:AY14"/>
    <mergeCell ref="C18:F19"/>
    <mergeCell ref="U28:AA28"/>
    <mergeCell ref="C15:K15"/>
    <mergeCell ref="L15:T15"/>
    <mergeCell ref="U15:AI15"/>
    <mergeCell ref="C22:N22"/>
    <mergeCell ref="O22:AY22"/>
    <mergeCell ref="C20:F21"/>
    <mergeCell ref="G20:N20"/>
    <mergeCell ref="O20:AY20"/>
    <mergeCell ref="C26:AY26"/>
    <mergeCell ref="C27:K27"/>
    <mergeCell ref="L27:AA27"/>
    <mergeCell ref="AB27:AY28"/>
    <mergeCell ref="C28:K28"/>
    <mergeCell ref="L28:N28"/>
    <mergeCell ref="O28:Q28"/>
    <mergeCell ref="R28:T28"/>
    <mergeCell ref="C29:D29"/>
    <mergeCell ref="E29:K29"/>
    <mergeCell ref="L29:N29"/>
    <mergeCell ref="O29:Q29"/>
    <mergeCell ref="R29:T29"/>
    <mergeCell ref="U29:X29"/>
    <mergeCell ref="Y29:Z29"/>
    <mergeCell ref="AB29:AY29"/>
    <mergeCell ref="C30:D30"/>
    <mergeCell ref="E30:K30"/>
    <mergeCell ref="L30:N30"/>
    <mergeCell ref="O30:Q30"/>
    <mergeCell ref="R30:T30"/>
    <mergeCell ref="U30:X30"/>
    <mergeCell ref="Y30:Z30"/>
    <mergeCell ref="AB30:AY30"/>
    <mergeCell ref="C32:D32"/>
    <mergeCell ref="E32:K32"/>
    <mergeCell ref="L32:N32"/>
    <mergeCell ref="O32:Q32"/>
    <mergeCell ref="C31:D31"/>
    <mergeCell ref="E31:K31"/>
    <mergeCell ref="L31:N31"/>
    <mergeCell ref="O31:Q31"/>
    <mergeCell ref="Y31:Z31"/>
    <mergeCell ref="AB31:AY31"/>
    <mergeCell ref="R32:T32"/>
    <mergeCell ref="U32:X32"/>
    <mergeCell ref="Y32:Z32"/>
    <mergeCell ref="AB32:AY32"/>
    <mergeCell ref="R31:T31"/>
    <mergeCell ref="U31:X31"/>
    <mergeCell ref="C33:D33"/>
    <mergeCell ref="E33:K33"/>
    <mergeCell ref="L33:N33"/>
    <mergeCell ref="O33:Q33"/>
    <mergeCell ref="R33:T33"/>
    <mergeCell ref="U33:X33"/>
    <mergeCell ref="Y33:Z33"/>
    <mergeCell ref="AB33:AY33"/>
    <mergeCell ref="C34:D34"/>
    <mergeCell ref="E34:K34"/>
    <mergeCell ref="L34:N34"/>
    <mergeCell ref="O34:Q34"/>
    <mergeCell ref="R34:T34"/>
    <mergeCell ref="U34:X34"/>
    <mergeCell ref="Y34:Z34"/>
    <mergeCell ref="AB34:AY34"/>
    <mergeCell ref="C36:D36"/>
    <mergeCell ref="E36:K36"/>
    <mergeCell ref="L36:N36"/>
    <mergeCell ref="O36:Q36"/>
    <mergeCell ref="C35:D35"/>
    <mergeCell ref="E35:K35"/>
    <mergeCell ref="L35:N35"/>
    <mergeCell ref="O35:Q35"/>
    <mergeCell ref="Y35:Z35"/>
    <mergeCell ref="AB35:AY35"/>
    <mergeCell ref="R36:T36"/>
    <mergeCell ref="U36:X36"/>
    <mergeCell ref="Y36:Z36"/>
    <mergeCell ref="AB36:AY36"/>
    <mergeCell ref="R35:T35"/>
    <mergeCell ref="U35:X35"/>
    <mergeCell ref="C37:D37"/>
    <mergeCell ref="E37:K37"/>
    <mergeCell ref="L37:N37"/>
    <mergeCell ref="O37:Q37"/>
    <mergeCell ref="R37:T37"/>
    <mergeCell ref="U37:X37"/>
    <mergeCell ref="Y37:Z37"/>
    <mergeCell ref="AB37:AY37"/>
    <mergeCell ref="C38:D38"/>
    <mergeCell ref="E38:K38"/>
    <mergeCell ref="L38:N38"/>
    <mergeCell ref="O38:Q38"/>
    <mergeCell ref="R38:T38"/>
    <mergeCell ref="U38:X38"/>
    <mergeCell ref="Y38:Z38"/>
    <mergeCell ref="AB38:AY38"/>
    <mergeCell ref="G21:N21"/>
    <mergeCell ref="O21:AY21"/>
    <mergeCell ref="G18:N18"/>
    <mergeCell ref="O18:AY18"/>
    <mergeCell ref="G19:N19"/>
    <mergeCell ref="O19:AY19"/>
  </mergeCells>
  <conditionalFormatting sqref="B8:B23 B25:B28">
    <cfRule type="cellIs" priority="1" dxfId="1" operator="equal" stopIfTrue="1">
      <formula>"!"</formula>
    </cfRule>
  </conditionalFormatting>
  <conditionalFormatting sqref="AJ24:AY24">
    <cfRule type="cellIs" priority="2" dxfId="15" operator="greaterThan" stopIfTrue="1">
      <formula>"!"</formula>
    </cfRule>
  </conditionalFormatting>
  <conditionalFormatting sqref="Q24:AI24 B24:O24">
    <cfRule type="cellIs" priority="3" dxfId="1" operator="greaterThan" stopIfTrue="1">
      <formula>"!"</formula>
    </cfRule>
  </conditionalFormatting>
  <conditionalFormatting sqref="P24">
    <cfRule type="cellIs" priority="4" dxfId="0" operator="greaterThan" stopIfTrue="1">
      <formula>"!"</formula>
    </cfRule>
  </conditionalFormatting>
  <conditionalFormatting sqref="B29:B38">
    <cfRule type="cellIs" priority="5" dxfId="1" operator="greaterThanOrEqual" stopIfTrue="1">
      <formula>"!"</formula>
    </cfRule>
  </conditionalFormatting>
  <conditionalFormatting sqref="O17:AY23">
    <cfRule type="cellIs" priority="6" dxfId="6" operator="equal" stopIfTrue="1">
      <formula>"ここには記入しないでください"</formula>
    </cfRule>
  </conditionalFormatting>
  <dataValidations count="4">
    <dataValidation type="list" allowBlank="1" showInputMessage="1" showErrorMessage="1" sqref="AA29:AA38">
      <formula1>"ｇ,ｍｌ"</formula1>
    </dataValidation>
    <dataValidation allowBlank="1" showInputMessage="1" showErrorMessage="1" imeMode="off" sqref="R29:T38 L29:N38"/>
    <dataValidation type="list" allowBlank="1" showInputMessage="1" showErrorMessage="1" errorTitle="入力エラー" sqref="C29:D38">
      <formula1>$B$25</formula1>
    </dataValidation>
    <dataValidation type="list" allowBlank="1" showInputMessage="1" showErrorMessage="1" sqref="U29:X38">
      <formula1>$U$25:$W$25</formula1>
    </dataValidation>
  </dataValidations>
  <printOptions/>
  <pageMargins left="0.75" right="0.75" top="0.41" bottom="0.21" header="0.32" footer="0.16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W68"/>
  <sheetViews>
    <sheetView showGridLines="0" zoomScalePageLayoutView="0" workbookViewId="0" topLeftCell="A2">
      <selection activeCell="T22" sqref="T22:W22"/>
    </sheetView>
  </sheetViews>
  <sheetFormatPr defaultColWidth="0" defaultRowHeight="13.5" zeroHeight="1"/>
  <cols>
    <col min="1" max="1" width="1.625" style="0" customWidth="1"/>
    <col min="2" max="2" width="1.625" style="105" customWidth="1"/>
    <col min="3" max="3" width="5.125" style="39" hidden="1" customWidth="1"/>
    <col min="4" max="4" width="1.625" style="0" customWidth="1"/>
    <col min="5" max="5" width="3.125" style="0" customWidth="1"/>
    <col min="6" max="18" width="1.625" style="0" customWidth="1"/>
    <col min="19" max="19" width="2.00390625" style="0" customWidth="1"/>
    <col min="20" max="25" width="1.625" style="0" customWidth="1"/>
    <col min="26" max="26" width="2.00390625" style="0" customWidth="1"/>
    <col min="27" max="27" width="2.50390625" style="0" customWidth="1"/>
    <col min="28" max="45" width="1.625" style="0" customWidth="1"/>
    <col min="46" max="48" width="1.00390625" style="0" customWidth="1"/>
    <col min="49" max="52" width="1.625" style="0" customWidth="1"/>
    <col min="53" max="53" width="2.375" style="0" customWidth="1"/>
    <col min="54" max="54" width="0.5" style="0" customWidth="1"/>
    <col min="55" max="55" width="1.625" style="0" customWidth="1"/>
    <col min="56" max="16384" width="0" style="0" hidden="1" customWidth="1"/>
  </cols>
  <sheetData>
    <row r="1" spans="1:3" s="3" customFormat="1" ht="13.5" hidden="1">
      <c r="A1" s="3" t="str">
        <f>'【日東ベストで使用）】'!E5&amp;"_3"</f>
        <v>MTA_201912_3</v>
      </c>
      <c r="C1" s="38"/>
    </row>
    <row r="2" spans="2:49" ht="13.5">
      <c r="B2" s="346">
        <f>IF(COUNTIF(B13:B68,"!")=0,"","! 数値根拠が選択されていない箇所があります")</f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6" t="s">
        <v>0</v>
      </c>
      <c r="AW2" s="6"/>
    </row>
    <row r="3" spans="2:47" ht="18.75">
      <c r="B3" s="8" t="s">
        <v>1</v>
      </c>
      <c r="C3" s="40"/>
      <c r="M3" s="9" t="s">
        <v>2</v>
      </c>
      <c r="S3" t="s">
        <v>54</v>
      </c>
      <c r="AU3" s="10" t="str">
        <f>'【日東ベストで使用）】'!E2</f>
        <v>Ver 6.3</v>
      </c>
    </row>
    <row r="4" ht="14.25" thickBot="1">
      <c r="B4" s="5"/>
    </row>
    <row r="5" spans="2:28" ht="15" customHeight="1" thickTop="1">
      <c r="B5" s="5"/>
      <c r="D5" s="438" t="s">
        <v>7</v>
      </c>
      <c r="E5" s="439"/>
      <c r="F5" s="439"/>
      <c r="G5" s="439"/>
      <c r="H5" s="439"/>
      <c r="I5" s="439"/>
      <c r="J5" s="439"/>
      <c r="K5" s="440">
        <f>IF('一般規格1'!J6=0,"",'一般規格1'!J6)</f>
      </c>
      <c r="L5" s="440"/>
      <c r="M5" s="440"/>
      <c r="N5" s="440"/>
      <c r="O5" s="440"/>
      <c r="P5" s="440"/>
      <c r="Q5" s="440"/>
      <c r="R5" s="550"/>
      <c r="S5" s="552" t="s">
        <v>551</v>
      </c>
      <c r="T5" s="552"/>
      <c r="U5" s="552"/>
      <c r="V5" s="552"/>
      <c r="W5" s="552"/>
      <c r="X5" s="553"/>
      <c r="Y5" s="553"/>
      <c r="Z5" s="553"/>
      <c r="AA5" s="553"/>
      <c r="AB5" s="554"/>
    </row>
    <row r="6" spans="2:28" ht="14.25" thickBot="1">
      <c r="B6" s="5"/>
      <c r="D6" s="442" t="s">
        <v>9</v>
      </c>
      <c r="E6" s="443"/>
      <c r="F6" s="443"/>
      <c r="G6" s="443"/>
      <c r="H6" s="443"/>
      <c r="I6" s="443"/>
      <c r="J6" s="444"/>
      <c r="K6" s="445">
        <f>IF('一般規格1'!J9=0,"",'一般規格1'!J9)</f>
      </c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551"/>
    </row>
    <row r="7" spans="1:3" s="19" customFormat="1" ht="19.5" hidden="1" thickTop="1">
      <c r="A7" s="19" t="s">
        <v>29</v>
      </c>
      <c r="B7" s="161"/>
      <c r="C7" s="41"/>
    </row>
    <row r="8" spans="2:24" s="19" customFormat="1" ht="18.75" hidden="1">
      <c r="B8" s="161"/>
      <c r="C8" s="41"/>
      <c r="X8" s="19" t="s">
        <v>55</v>
      </c>
    </row>
    <row r="9" spans="2:24" s="19" customFormat="1" ht="13.5" hidden="1">
      <c r="B9" s="162"/>
      <c r="C9" s="43"/>
      <c r="X9" s="19" t="s">
        <v>56</v>
      </c>
    </row>
    <row r="10" ht="14.25" thickTop="1">
      <c r="B10" s="5"/>
    </row>
    <row r="11" spans="2:27" ht="13.5" customHeight="1">
      <c r="B11" s="5"/>
      <c r="D11" s="460" t="s">
        <v>414</v>
      </c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555"/>
      <c r="Q11" s="555"/>
      <c r="R11" s="555"/>
      <c r="S11" s="555"/>
      <c r="T11" s="555"/>
      <c r="U11" s="555"/>
      <c r="V11" s="555"/>
      <c r="W11" s="556"/>
      <c r="X11" s="557" t="s">
        <v>57</v>
      </c>
      <c r="Y11" s="558"/>
      <c r="Z11" s="558"/>
      <c r="AA11" s="559"/>
    </row>
    <row r="12" spans="2:27" ht="13.5" customHeight="1">
      <c r="B12" s="5"/>
      <c r="D12" s="546" t="s">
        <v>58</v>
      </c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8"/>
      <c r="X12" s="560" t="s">
        <v>59</v>
      </c>
      <c r="Y12" s="561"/>
      <c r="Z12" s="561"/>
      <c r="AA12" s="562"/>
    </row>
    <row r="13" spans="2:27" ht="13.5" customHeight="1">
      <c r="B13" s="5">
        <f>IF(X13="",IF(T13="","","!"),"")</f>
      </c>
      <c r="C13" s="39" t="s">
        <v>60</v>
      </c>
      <c r="D13" s="566" t="s">
        <v>61</v>
      </c>
      <c r="E13" s="567"/>
      <c r="F13" s="567"/>
      <c r="G13" s="567"/>
      <c r="H13" s="567"/>
      <c r="I13" s="567"/>
      <c r="J13" s="567"/>
      <c r="K13" s="567"/>
      <c r="L13" s="567"/>
      <c r="M13" s="567"/>
      <c r="N13" s="567"/>
      <c r="O13" s="567"/>
      <c r="P13" s="568"/>
      <c r="Q13" s="482" t="s">
        <v>62</v>
      </c>
      <c r="R13" s="483"/>
      <c r="S13" s="484"/>
      <c r="T13" s="563"/>
      <c r="U13" s="564"/>
      <c r="V13" s="564"/>
      <c r="W13" s="565"/>
      <c r="X13" s="488"/>
      <c r="Y13" s="489"/>
      <c r="Z13" s="489"/>
      <c r="AA13" s="490"/>
    </row>
    <row r="14" spans="2:27" ht="13.5" customHeight="1">
      <c r="B14" s="5">
        <f>IF(X14="",IF(T14="","","!"),"")</f>
      </c>
      <c r="C14" s="39" t="s">
        <v>63</v>
      </c>
      <c r="D14" s="569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1"/>
      <c r="Q14" s="482" t="s">
        <v>64</v>
      </c>
      <c r="R14" s="483"/>
      <c r="S14" s="484"/>
      <c r="T14" s="563"/>
      <c r="U14" s="564"/>
      <c r="V14" s="564"/>
      <c r="W14" s="565"/>
      <c r="X14" s="488"/>
      <c r="Y14" s="489"/>
      <c r="Z14" s="489"/>
      <c r="AA14" s="490"/>
    </row>
    <row r="15" spans="2:27" ht="13.5" customHeight="1">
      <c r="B15" s="5">
        <f>IF(X15="",IF(T15="","","!"),"")</f>
      </c>
      <c r="C15" s="39" t="s">
        <v>65</v>
      </c>
      <c r="D15" s="540" t="s">
        <v>415</v>
      </c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4"/>
      <c r="Q15" s="482" t="s">
        <v>66</v>
      </c>
      <c r="R15" s="483"/>
      <c r="S15" s="484"/>
      <c r="T15" s="563"/>
      <c r="U15" s="564"/>
      <c r="V15" s="564"/>
      <c r="W15" s="565"/>
      <c r="X15" s="488"/>
      <c r="Y15" s="489"/>
      <c r="Z15" s="489"/>
      <c r="AA15" s="490"/>
    </row>
    <row r="16" spans="2:27" ht="13.5" customHeight="1">
      <c r="B16" s="5">
        <f>IF(X16="",IF(T16="","","!"),"")</f>
      </c>
      <c r="C16" s="39" t="s">
        <v>67</v>
      </c>
      <c r="D16" s="513" t="s">
        <v>68</v>
      </c>
      <c r="E16" s="572"/>
      <c r="F16" s="491" t="s">
        <v>69</v>
      </c>
      <c r="G16" s="473"/>
      <c r="H16" s="473"/>
      <c r="I16" s="473"/>
      <c r="J16" s="473"/>
      <c r="K16" s="473"/>
      <c r="L16" s="473"/>
      <c r="M16" s="473"/>
      <c r="N16" s="473"/>
      <c r="O16" s="473"/>
      <c r="P16" s="474"/>
      <c r="Q16" s="475" t="s">
        <v>66</v>
      </c>
      <c r="R16" s="475"/>
      <c r="S16" s="475"/>
      <c r="T16" s="549"/>
      <c r="U16" s="549"/>
      <c r="V16" s="549"/>
      <c r="W16" s="549"/>
      <c r="X16" s="477"/>
      <c r="Y16" s="477"/>
      <c r="Z16" s="477"/>
      <c r="AA16" s="478"/>
    </row>
    <row r="17" spans="2:27" ht="13.5" customHeight="1">
      <c r="B17" s="5">
        <f>IF(X17="",IF(T17="","","!"),"")</f>
      </c>
      <c r="C17" s="39" t="s">
        <v>70</v>
      </c>
      <c r="D17" s="515"/>
      <c r="E17" s="573"/>
      <c r="F17" s="491" t="s">
        <v>71</v>
      </c>
      <c r="G17" s="473"/>
      <c r="H17" s="473"/>
      <c r="I17" s="473"/>
      <c r="J17" s="473"/>
      <c r="K17" s="473"/>
      <c r="L17" s="473"/>
      <c r="M17" s="473"/>
      <c r="N17" s="473"/>
      <c r="O17" s="473"/>
      <c r="P17" s="474"/>
      <c r="Q17" s="475" t="s">
        <v>66</v>
      </c>
      <c r="R17" s="475"/>
      <c r="S17" s="475"/>
      <c r="T17" s="549"/>
      <c r="U17" s="549"/>
      <c r="V17" s="549"/>
      <c r="W17" s="549"/>
      <c r="X17" s="477"/>
      <c r="Y17" s="477"/>
      <c r="Z17" s="477"/>
      <c r="AA17" s="478"/>
    </row>
    <row r="18" spans="2:27" ht="13.5" customHeight="1">
      <c r="B18" s="5"/>
      <c r="C18" s="39" t="s">
        <v>72</v>
      </c>
      <c r="D18" s="517"/>
      <c r="E18" s="574"/>
      <c r="F18" s="491" t="s">
        <v>73</v>
      </c>
      <c r="G18" s="473"/>
      <c r="H18" s="473"/>
      <c r="I18" s="473"/>
      <c r="J18" s="473"/>
      <c r="K18" s="473"/>
      <c r="L18" s="473"/>
      <c r="M18" s="473"/>
      <c r="N18" s="473"/>
      <c r="O18" s="473"/>
      <c r="P18" s="474"/>
      <c r="Q18" s="475" t="s">
        <v>66</v>
      </c>
      <c r="R18" s="475"/>
      <c r="S18" s="475"/>
      <c r="T18" s="545">
        <f>IF(ISERR(T16+T17)=TRUE,0,T16+T17)</f>
        <v>0</v>
      </c>
      <c r="U18" s="545"/>
      <c r="V18" s="545"/>
      <c r="W18" s="545"/>
      <c r="X18" s="477"/>
      <c r="Y18" s="477"/>
      <c r="Z18" s="477"/>
      <c r="AA18" s="478"/>
    </row>
    <row r="19" spans="2:27" ht="13.5" customHeight="1">
      <c r="B19" s="5">
        <f aca="true" t="shared" si="0" ref="B19:B50">IF(X19="",IF(T19="","","!"),"")</f>
      </c>
      <c r="C19" s="39" t="s">
        <v>438</v>
      </c>
      <c r="D19" s="479" t="s">
        <v>416</v>
      </c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1"/>
      <c r="Q19" s="482" t="s">
        <v>499</v>
      </c>
      <c r="R19" s="483"/>
      <c r="S19" s="484"/>
      <c r="T19" s="485"/>
      <c r="U19" s="486"/>
      <c r="V19" s="486"/>
      <c r="W19" s="487"/>
      <c r="X19" s="488"/>
      <c r="Y19" s="489"/>
      <c r="Z19" s="489"/>
      <c r="AA19" s="490"/>
    </row>
    <row r="20" spans="2:41" ht="13.5" customHeight="1">
      <c r="B20" s="5">
        <f t="shared" si="0"/>
      </c>
      <c r="C20" s="39" t="s">
        <v>74</v>
      </c>
      <c r="D20" s="540" t="s">
        <v>75</v>
      </c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4"/>
      <c r="Q20" s="475" t="s">
        <v>66</v>
      </c>
      <c r="R20" s="475"/>
      <c r="S20" s="475"/>
      <c r="T20" s="549"/>
      <c r="U20" s="549"/>
      <c r="V20" s="549"/>
      <c r="W20" s="549"/>
      <c r="X20" s="477"/>
      <c r="Y20" s="477"/>
      <c r="Z20" s="477"/>
      <c r="AA20" s="488"/>
      <c r="AB20" s="594" t="s">
        <v>498</v>
      </c>
      <c r="AC20" s="592"/>
      <c r="AD20" s="592"/>
      <c r="AE20" s="593"/>
      <c r="AF20" s="593"/>
      <c r="AG20" s="593"/>
      <c r="AH20" s="173" t="s">
        <v>502</v>
      </c>
      <c r="AI20" s="591" t="s">
        <v>500</v>
      </c>
      <c r="AJ20" s="592"/>
      <c r="AK20" s="592"/>
      <c r="AL20" s="593"/>
      <c r="AM20" s="593"/>
      <c r="AN20" s="593"/>
      <c r="AO20" s="174" t="s">
        <v>503</v>
      </c>
    </row>
    <row r="21" spans="2:34" ht="13.5" customHeight="1">
      <c r="B21" s="5">
        <f t="shared" si="0"/>
      </c>
      <c r="C21" s="39" t="s">
        <v>439</v>
      </c>
      <c r="D21" s="479" t="s">
        <v>417</v>
      </c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1"/>
      <c r="Q21" s="482" t="s">
        <v>488</v>
      </c>
      <c r="R21" s="483"/>
      <c r="S21" s="484"/>
      <c r="T21" s="534"/>
      <c r="U21" s="535"/>
      <c r="V21" s="535"/>
      <c r="W21" s="536"/>
      <c r="X21" s="488"/>
      <c r="Y21" s="489"/>
      <c r="Z21" s="489"/>
      <c r="AA21" s="490"/>
      <c r="AH21" s="15"/>
    </row>
    <row r="22" spans="2:27" ht="13.5" customHeight="1">
      <c r="B22" s="5">
        <f t="shared" si="0"/>
      </c>
      <c r="C22" s="39" t="s">
        <v>440</v>
      </c>
      <c r="D22" s="513"/>
      <c r="E22" s="514"/>
      <c r="F22" s="575" t="s">
        <v>418</v>
      </c>
      <c r="G22" s="575"/>
      <c r="H22" s="544" t="s">
        <v>419</v>
      </c>
      <c r="I22" s="544"/>
      <c r="J22" s="544"/>
      <c r="K22" s="544"/>
      <c r="L22" s="544"/>
      <c r="M22" s="544"/>
      <c r="N22" s="544"/>
      <c r="O22" s="544"/>
      <c r="P22" s="544"/>
      <c r="Q22" s="483" t="s">
        <v>66</v>
      </c>
      <c r="R22" s="483"/>
      <c r="S22" s="484"/>
      <c r="T22" s="541"/>
      <c r="U22" s="542"/>
      <c r="V22" s="542"/>
      <c r="W22" s="543"/>
      <c r="X22" s="488"/>
      <c r="Y22" s="489"/>
      <c r="Z22" s="489"/>
      <c r="AA22" s="490"/>
    </row>
    <row r="23" spans="2:27" ht="13.5" customHeight="1">
      <c r="B23" s="5">
        <f t="shared" si="0"/>
      </c>
      <c r="C23" s="39" t="s">
        <v>441</v>
      </c>
      <c r="D23" s="515"/>
      <c r="E23" s="516"/>
      <c r="F23" s="575"/>
      <c r="G23" s="575"/>
      <c r="H23" s="544" t="s">
        <v>97</v>
      </c>
      <c r="I23" s="544"/>
      <c r="J23" s="544"/>
      <c r="K23" s="544"/>
      <c r="L23" s="544"/>
      <c r="M23" s="544"/>
      <c r="N23" s="544"/>
      <c r="O23" s="544"/>
      <c r="P23" s="544"/>
      <c r="Q23" s="483" t="s">
        <v>66</v>
      </c>
      <c r="R23" s="483"/>
      <c r="S23" s="484"/>
      <c r="T23" s="541"/>
      <c r="U23" s="542"/>
      <c r="V23" s="542"/>
      <c r="W23" s="543"/>
      <c r="X23" s="488"/>
      <c r="Y23" s="489"/>
      <c r="Z23" s="489"/>
      <c r="AA23" s="490"/>
    </row>
    <row r="24" spans="2:27" ht="13.5" customHeight="1">
      <c r="B24" s="5">
        <f t="shared" si="0"/>
      </c>
      <c r="C24" s="39" t="s">
        <v>442</v>
      </c>
      <c r="D24" s="517"/>
      <c r="E24" s="518"/>
      <c r="F24" s="575"/>
      <c r="G24" s="575"/>
      <c r="H24" s="544" t="s">
        <v>98</v>
      </c>
      <c r="I24" s="544"/>
      <c r="J24" s="544"/>
      <c r="K24" s="544"/>
      <c r="L24" s="544"/>
      <c r="M24" s="544"/>
      <c r="N24" s="544"/>
      <c r="O24" s="544"/>
      <c r="P24" s="544"/>
      <c r="Q24" s="483" t="s">
        <v>66</v>
      </c>
      <c r="R24" s="483"/>
      <c r="S24" s="484"/>
      <c r="T24" s="541"/>
      <c r="U24" s="542"/>
      <c r="V24" s="542"/>
      <c r="W24" s="543"/>
      <c r="X24" s="488"/>
      <c r="Y24" s="489"/>
      <c r="Z24" s="489"/>
      <c r="AA24" s="490"/>
    </row>
    <row r="25" spans="2:27" ht="13.5" customHeight="1">
      <c r="B25" s="5">
        <f t="shared" si="0"/>
      </c>
      <c r="C25" s="39" t="s">
        <v>443</v>
      </c>
      <c r="D25" s="537" t="s">
        <v>420</v>
      </c>
      <c r="E25" s="538"/>
      <c r="F25" s="538"/>
      <c r="G25" s="538"/>
      <c r="H25" s="538"/>
      <c r="I25" s="538"/>
      <c r="J25" s="538"/>
      <c r="K25" s="538"/>
      <c r="L25" s="538"/>
      <c r="M25" s="538"/>
      <c r="N25" s="538"/>
      <c r="O25" s="538"/>
      <c r="P25" s="539"/>
      <c r="Q25" s="475" t="s">
        <v>79</v>
      </c>
      <c r="R25" s="475"/>
      <c r="S25" s="475"/>
      <c r="T25" s="534"/>
      <c r="U25" s="535"/>
      <c r="V25" s="535"/>
      <c r="W25" s="536"/>
      <c r="X25" s="488"/>
      <c r="Y25" s="489"/>
      <c r="Z25" s="489"/>
      <c r="AA25" s="490"/>
    </row>
    <row r="26" spans="2:27" ht="13.5" customHeight="1">
      <c r="B26" s="5">
        <f t="shared" si="0"/>
      </c>
      <c r="C26" s="39" t="s">
        <v>444</v>
      </c>
      <c r="D26" s="540" t="s">
        <v>76</v>
      </c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484"/>
      <c r="Q26" s="475" t="s">
        <v>66</v>
      </c>
      <c r="R26" s="475"/>
      <c r="S26" s="475"/>
      <c r="T26" s="549"/>
      <c r="U26" s="549"/>
      <c r="V26" s="549"/>
      <c r="W26" s="549"/>
      <c r="X26" s="477"/>
      <c r="Y26" s="477"/>
      <c r="Z26" s="477"/>
      <c r="AA26" s="478"/>
    </row>
    <row r="27" spans="2:27" ht="13.5" customHeight="1">
      <c r="B27" s="5">
        <f t="shared" si="0"/>
      </c>
      <c r="C27" s="39" t="s">
        <v>486</v>
      </c>
      <c r="D27" s="519" t="s">
        <v>421</v>
      </c>
      <c r="E27" s="520"/>
      <c r="F27" s="520"/>
      <c r="G27" s="520"/>
      <c r="H27" s="520"/>
      <c r="I27" s="520"/>
      <c r="J27" s="520"/>
      <c r="K27" s="520"/>
      <c r="L27" s="520"/>
      <c r="M27" s="520"/>
      <c r="N27" s="520"/>
      <c r="O27" s="520"/>
      <c r="P27" s="521"/>
      <c r="Q27" s="482" t="s">
        <v>490</v>
      </c>
      <c r="R27" s="483"/>
      <c r="S27" s="484"/>
      <c r="T27" s="534"/>
      <c r="U27" s="535"/>
      <c r="V27" s="535"/>
      <c r="W27" s="536"/>
      <c r="X27" s="488"/>
      <c r="Y27" s="489"/>
      <c r="Z27" s="489"/>
      <c r="AA27" s="490"/>
    </row>
    <row r="28" spans="2:27" ht="13.5" customHeight="1">
      <c r="B28" s="5">
        <f t="shared" si="0"/>
      </c>
      <c r="C28" s="39" t="s">
        <v>445</v>
      </c>
      <c r="D28" s="522"/>
      <c r="E28" s="523"/>
      <c r="F28" s="528" t="s">
        <v>99</v>
      </c>
      <c r="G28" s="529"/>
      <c r="H28" s="491" t="s">
        <v>100</v>
      </c>
      <c r="I28" s="473"/>
      <c r="J28" s="473"/>
      <c r="K28" s="473"/>
      <c r="L28" s="473"/>
      <c r="M28" s="473"/>
      <c r="N28" s="473"/>
      <c r="O28" s="473"/>
      <c r="P28" s="171"/>
      <c r="Q28" s="475" t="s">
        <v>66</v>
      </c>
      <c r="R28" s="475"/>
      <c r="S28" s="475"/>
      <c r="T28" s="476"/>
      <c r="U28" s="476"/>
      <c r="V28" s="476"/>
      <c r="W28" s="476"/>
      <c r="X28" s="477"/>
      <c r="Y28" s="477"/>
      <c r="Z28" s="477"/>
      <c r="AA28" s="478"/>
    </row>
    <row r="29" spans="2:27" ht="13.5" customHeight="1">
      <c r="B29" s="5">
        <f t="shared" si="0"/>
      </c>
      <c r="C29" s="39" t="s">
        <v>446</v>
      </c>
      <c r="D29" s="524"/>
      <c r="E29" s="525"/>
      <c r="F29" s="530"/>
      <c r="G29" s="531"/>
      <c r="H29" s="491" t="s">
        <v>101</v>
      </c>
      <c r="I29" s="473"/>
      <c r="J29" s="473"/>
      <c r="K29" s="473"/>
      <c r="L29" s="473"/>
      <c r="M29" s="473"/>
      <c r="N29" s="473"/>
      <c r="O29" s="473"/>
      <c r="P29" s="171"/>
      <c r="Q29" s="475" t="s">
        <v>66</v>
      </c>
      <c r="R29" s="475"/>
      <c r="S29" s="475"/>
      <c r="T29" s="476"/>
      <c r="U29" s="476"/>
      <c r="V29" s="476"/>
      <c r="W29" s="476"/>
      <c r="X29" s="477"/>
      <c r="Y29" s="477"/>
      <c r="Z29" s="477"/>
      <c r="AA29" s="478"/>
    </row>
    <row r="30" spans="2:27" ht="13.5" customHeight="1">
      <c r="B30" s="5">
        <f t="shared" si="0"/>
      </c>
      <c r="C30" s="39" t="s">
        <v>447</v>
      </c>
      <c r="D30" s="526"/>
      <c r="E30" s="527"/>
      <c r="F30" s="532"/>
      <c r="G30" s="533"/>
      <c r="H30" s="491" t="s">
        <v>102</v>
      </c>
      <c r="I30" s="473"/>
      <c r="J30" s="473"/>
      <c r="K30" s="473"/>
      <c r="L30" s="473"/>
      <c r="M30" s="473"/>
      <c r="N30" s="473"/>
      <c r="O30" s="473"/>
      <c r="P30" s="171"/>
      <c r="Q30" s="475" t="s">
        <v>66</v>
      </c>
      <c r="R30" s="475"/>
      <c r="S30" s="475"/>
      <c r="T30" s="476"/>
      <c r="U30" s="476"/>
      <c r="V30" s="476"/>
      <c r="W30" s="476"/>
      <c r="X30" s="477"/>
      <c r="Y30" s="477"/>
      <c r="Z30" s="477"/>
      <c r="AA30" s="478"/>
    </row>
    <row r="31" spans="2:27" ht="13.5" customHeight="1">
      <c r="B31" s="5">
        <f t="shared" si="0"/>
      </c>
      <c r="C31" s="39" t="s">
        <v>448</v>
      </c>
      <c r="D31" s="472" t="s">
        <v>77</v>
      </c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4"/>
      <c r="Q31" s="475" t="s">
        <v>66</v>
      </c>
      <c r="R31" s="475"/>
      <c r="S31" s="475"/>
      <c r="T31" s="549"/>
      <c r="U31" s="549"/>
      <c r="V31" s="549"/>
      <c r="W31" s="549"/>
      <c r="X31" s="477"/>
      <c r="Y31" s="477"/>
      <c r="Z31" s="477"/>
      <c r="AA31" s="478"/>
    </row>
    <row r="32" spans="2:27" ht="13.5" customHeight="1">
      <c r="B32" s="5">
        <f t="shared" si="0"/>
      </c>
      <c r="C32" s="39" t="s">
        <v>449</v>
      </c>
      <c r="D32" s="576" t="s">
        <v>422</v>
      </c>
      <c r="E32" s="577"/>
      <c r="F32" s="491" t="s">
        <v>78</v>
      </c>
      <c r="G32" s="473"/>
      <c r="H32" s="473"/>
      <c r="I32" s="473"/>
      <c r="J32" s="473"/>
      <c r="K32" s="473"/>
      <c r="L32" s="473"/>
      <c r="M32" s="473"/>
      <c r="N32" s="473"/>
      <c r="O32" s="473"/>
      <c r="P32" s="474"/>
      <c r="Q32" s="475" t="s">
        <v>79</v>
      </c>
      <c r="R32" s="475"/>
      <c r="S32" s="475"/>
      <c r="T32" s="493"/>
      <c r="U32" s="493"/>
      <c r="V32" s="493"/>
      <c r="W32" s="493"/>
      <c r="X32" s="477"/>
      <c r="Y32" s="477"/>
      <c r="Z32" s="477"/>
      <c r="AA32" s="478"/>
    </row>
    <row r="33" spans="2:27" ht="13.5" customHeight="1">
      <c r="B33" s="5">
        <f t="shared" si="0"/>
      </c>
      <c r="C33" s="39" t="s">
        <v>450</v>
      </c>
      <c r="D33" s="578"/>
      <c r="E33" s="579"/>
      <c r="F33" s="491" t="s">
        <v>80</v>
      </c>
      <c r="G33" s="473"/>
      <c r="H33" s="473"/>
      <c r="I33" s="473"/>
      <c r="J33" s="473"/>
      <c r="K33" s="473"/>
      <c r="L33" s="473"/>
      <c r="M33" s="473"/>
      <c r="N33" s="473"/>
      <c r="O33" s="473"/>
      <c r="P33" s="474"/>
      <c r="Q33" s="475" t="s">
        <v>79</v>
      </c>
      <c r="R33" s="475"/>
      <c r="S33" s="475"/>
      <c r="T33" s="493"/>
      <c r="U33" s="493"/>
      <c r="V33" s="493"/>
      <c r="W33" s="493"/>
      <c r="X33" s="477"/>
      <c r="Y33" s="477"/>
      <c r="Z33" s="477"/>
      <c r="AA33" s="478"/>
    </row>
    <row r="34" spans="2:27" ht="13.5" customHeight="1">
      <c r="B34" s="5">
        <f t="shared" si="0"/>
      </c>
      <c r="C34" s="39" t="s">
        <v>451</v>
      </c>
      <c r="D34" s="578"/>
      <c r="E34" s="579"/>
      <c r="F34" s="491" t="s">
        <v>81</v>
      </c>
      <c r="G34" s="473"/>
      <c r="H34" s="473"/>
      <c r="I34" s="473"/>
      <c r="J34" s="473"/>
      <c r="K34" s="473"/>
      <c r="L34" s="473"/>
      <c r="M34" s="473"/>
      <c r="N34" s="473"/>
      <c r="O34" s="473"/>
      <c r="P34" s="474"/>
      <c r="Q34" s="475" t="s">
        <v>79</v>
      </c>
      <c r="R34" s="475"/>
      <c r="S34" s="475"/>
      <c r="T34" s="493"/>
      <c r="U34" s="493"/>
      <c r="V34" s="493"/>
      <c r="W34" s="493"/>
      <c r="X34" s="477"/>
      <c r="Y34" s="477"/>
      <c r="Z34" s="477"/>
      <c r="AA34" s="478"/>
    </row>
    <row r="35" spans="2:27" ht="13.5" customHeight="1">
      <c r="B35" s="5">
        <f t="shared" si="0"/>
      </c>
      <c r="C35" s="39" t="s">
        <v>452</v>
      </c>
      <c r="D35" s="578"/>
      <c r="E35" s="579"/>
      <c r="F35" s="491" t="s">
        <v>423</v>
      </c>
      <c r="G35" s="473"/>
      <c r="H35" s="473"/>
      <c r="I35" s="473"/>
      <c r="J35" s="473"/>
      <c r="K35" s="473"/>
      <c r="L35" s="473"/>
      <c r="M35" s="473"/>
      <c r="N35" s="473"/>
      <c r="O35" s="473"/>
      <c r="P35" s="474"/>
      <c r="Q35" s="475" t="s">
        <v>79</v>
      </c>
      <c r="R35" s="475"/>
      <c r="S35" s="475"/>
      <c r="T35" s="493"/>
      <c r="U35" s="493"/>
      <c r="V35" s="493"/>
      <c r="W35" s="493"/>
      <c r="X35" s="477"/>
      <c r="Y35" s="477"/>
      <c r="Z35" s="477"/>
      <c r="AA35" s="478"/>
    </row>
    <row r="36" spans="2:27" ht="13.5" customHeight="1">
      <c r="B36" s="5">
        <f t="shared" si="0"/>
      </c>
      <c r="C36" s="39" t="s">
        <v>453</v>
      </c>
      <c r="D36" s="578"/>
      <c r="E36" s="579"/>
      <c r="F36" s="491" t="s">
        <v>424</v>
      </c>
      <c r="G36" s="473"/>
      <c r="H36" s="473"/>
      <c r="I36" s="473"/>
      <c r="J36" s="473"/>
      <c r="K36" s="473"/>
      <c r="L36" s="473"/>
      <c r="M36" s="473"/>
      <c r="N36" s="473"/>
      <c r="O36" s="473"/>
      <c r="P36" s="474"/>
      <c r="Q36" s="475" t="s">
        <v>79</v>
      </c>
      <c r="R36" s="475"/>
      <c r="S36" s="475"/>
      <c r="T36" s="493"/>
      <c r="U36" s="493"/>
      <c r="V36" s="493"/>
      <c r="W36" s="493"/>
      <c r="X36" s="477"/>
      <c r="Y36" s="477"/>
      <c r="Z36" s="477"/>
      <c r="AA36" s="478"/>
    </row>
    <row r="37" spans="2:27" ht="13.5" customHeight="1">
      <c r="B37" s="5">
        <f t="shared" si="0"/>
      </c>
      <c r="C37" s="39" t="s">
        <v>454</v>
      </c>
      <c r="D37" s="578"/>
      <c r="E37" s="579"/>
      <c r="F37" s="491" t="s">
        <v>425</v>
      </c>
      <c r="G37" s="473"/>
      <c r="H37" s="473"/>
      <c r="I37" s="473"/>
      <c r="J37" s="473"/>
      <c r="K37" s="473"/>
      <c r="L37" s="473"/>
      <c r="M37" s="473"/>
      <c r="N37" s="473"/>
      <c r="O37" s="473"/>
      <c r="P37" s="474"/>
      <c r="Q37" s="475" t="s">
        <v>79</v>
      </c>
      <c r="R37" s="475"/>
      <c r="S37" s="475"/>
      <c r="T37" s="476"/>
      <c r="U37" s="476"/>
      <c r="V37" s="476"/>
      <c r="W37" s="476"/>
      <c r="X37" s="477"/>
      <c r="Y37" s="477"/>
      <c r="Z37" s="477"/>
      <c r="AA37" s="478"/>
    </row>
    <row r="38" spans="2:27" ht="13.5" customHeight="1">
      <c r="B38" s="5">
        <f t="shared" si="0"/>
      </c>
      <c r="C38" s="39" t="s">
        <v>455</v>
      </c>
      <c r="D38" s="578"/>
      <c r="E38" s="579"/>
      <c r="F38" s="491" t="s">
        <v>82</v>
      </c>
      <c r="G38" s="473"/>
      <c r="H38" s="473"/>
      <c r="I38" s="473"/>
      <c r="J38" s="473"/>
      <c r="K38" s="473"/>
      <c r="L38" s="473"/>
      <c r="M38" s="473"/>
      <c r="N38" s="473"/>
      <c r="O38" s="473"/>
      <c r="P38" s="474"/>
      <c r="Q38" s="475" t="s">
        <v>79</v>
      </c>
      <c r="R38" s="475"/>
      <c r="S38" s="475"/>
      <c r="T38" s="476"/>
      <c r="U38" s="476"/>
      <c r="V38" s="476"/>
      <c r="W38" s="476"/>
      <c r="X38" s="477"/>
      <c r="Y38" s="477"/>
      <c r="Z38" s="477"/>
      <c r="AA38" s="478"/>
    </row>
    <row r="39" spans="2:27" ht="13.5" customHeight="1">
      <c r="B39" s="5">
        <f t="shared" si="0"/>
      </c>
      <c r="C39" s="39" t="s">
        <v>456</v>
      </c>
      <c r="D39" s="578"/>
      <c r="E39" s="579"/>
      <c r="F39" s="491" t="s">
        <v>83</v>
      </c>
      <c r="G39" s="473"/>
      <c r="H39" s="473"/>
      <c r="I39" s="473"/>
      <c r="J39" s="473"/>
      <c r="K39" s="473"/>
      <c r="L39" s="473"/>
      <c r="M39" s="473"/>
      <c r="N39" s="473"/>
      <c r="O39" s="473"/>
      <c r="P39" s="474"/>
      <c r="Q39" s="475" t="s">
        <v>79</v>
      </c>
      <c r="R39" s="475"/>
      <c r="S39" s="475"/>
      <c r="T39" s="492"/>
      <c r="U39" s="492"/>
      <c r="V39" s="492"/>
      <c r="W39" s="492"/>
      <c r="X39" s="477"/>
      <c r="Y39" s="477"/>
      <c r="Z39" s="477"/>
      <c r="AA39" s="478"/>
    </row>
    <row r="40" spans="2:27" ht="13.5" customHeight="1">
      <c r="B40" s="5">
        <f t="shared" si="0"/>
      </c>
      <c r="C40" s="39" t="s">
        <v>457</v>
      </c>
      <c r="D40" s="578"/>
      <c r="E40" s="580"/>
      <c r="F40" s="494" t="s">
        <v>84</v>
      </c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75" t="s">
        <v>79</v>
      </c>
      <c r="R40" s="475"/>
      <c r="S40" s="475"/>
      <c r="T40" s="595"/>
      <c r="U40" s="596"/>
      <c r="V40" s="596"/>
      <c r="W40" s="597"/>
      <c r="X40" s="488"/>
      <c r="Y40" s="489"/>
      <c r="Z40" s="489"/>
      <c r="AA40" s="490"/>
    </row>
    <row r="41" spans="2:27" ht="13.5" customHeight="1">
      <c r="B41" s="5">
        <f t="shared" si="0"/>
      </c>
      <c r="C41" s="39" t="s">
        <v>459</v>
      </c>
      <c r="D41" s="578"/>
      <c r="E41" s="580"/>
      <c r="F41" s="494" t="s">
        <v>426</v>
      </c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75" t="s">
        <v>88</v>
      </c>
      <c r="R41" s="475"/>
      <c r="S41" s="475"/>
      <c r="T41" s="563"/>
      <c r="U41" s="564"/>
      <c r="V41" s="564"/>
      <c r="W41" s="565"/>
      <c r="X41" s="488"/>
      <c r="Y41" s="489"/>
      <c r="Z41" s="489"/>
      <c r="AA41" s="490"/>
    </row>
    <row r="42" spans="2:27" ht="13.5" customHeight="1">
      <c r="B42" s="5">
        <f t="shared" si="0"/>
      </c>
      <c r="C42" s="39" t="s">
        <v>460</v>
      </c>
      <c r="D42" s="578"/>
      <c r="E42" s="580"/>
      <c r="F42" s="494" t="s">
        <v>491</v>
      </c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75" t="s">
        <v>88</v>
      </c>
      <c r="R42" s="475"/>
      <c r="S42" s="475"/>
      <c r="T42" s="563"/>
      <c r="U42" s="564"/>
      <c r="V42" s="564"/>
      <c r="W42" s="565"/>
      <c r="X42" s="488"/>
      <c r="Y42" s="489"/>
      <c r="Z42" s="489"/>
      <c r="AA42" s="490"/>
    </row>
    <row r="43" spans="2:27" ht="13.5" customHeight="1">
      <c r="B43" s="5">
        <f t="shared" si="0"/>
      </c>
      <c r="C43" s="39" t="s">
        <v>461</v>
      </c>
      <c r="D43" s="578"/>
      <c r="E43" s="580"/>
      <c r="F43" s="494" t="s">
        <v>492</v>
      </c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75" t="s">
        <v>88</v>
      </c>
      <c r="R43" s="475"/>
      <c r="S43" s="475"/>
      <c r="T43" s="563"/>
      <c r="U43" s="564"/>
      <c r="V43" s="564"/>
      <c r="W43" s="565"/>
      <c r="X43" s="488"/>
      <c r="Y43" s="489"/>
      <c r="Z43" s="489"/>
      <c r="AA43" s="490"/>
    </row>
    <row r="44" spans="2:27" ht="13.5" customHeight="1">
      <c r="B44" s="5">
        <f t="shared" si="0"/>
      </c>
      <c r="C44" s="39" t="s">
        <v>462</v>
      </c>
      <c r="D44" s="581"/>
      <c r="E44" s="582"/>
      <c r="F44" s="494" t="s">
        <v>493</v>
      </c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75" t="s">
        <v>88</v>
      </c>
      <c r="R44" s="475"/>
      <c r="S44" s="475"/>
      <c r="T44" s="493"/>
      <c r="U44" s="493"/>
      <c r="V44" s="493"/>
      <c r="W44" s="493"/>
      <c r="X44" s="477"/>
      <c r="Y44" s="477"/>
      <c r="Z44" s="477"/>
      <c r="AA44" s="478"/>
    </row>
    <row r="45" spans="2:27" ht="13.5" customHeight="1">
      <c r="B45" s="5">
        <f t="shared" si="0"/>
      </c>
      <c r="C45" s="39" t="s">
        <v>458</v>
      </c>
      <c r="D45" s="495" t="s">
        <v>85</v>
      </c>
      <c r="E45" s="496"/>
      <c r="F45" s="501" t="s">
        <v>86</v>
      </c>
      <c r="G45" s="502"/>
      <c r="H45" s="491" t="s">
        <v>87</v>
      </c>
      <c r="I45" s="473"/>
      <c r="J45" s="473"/>
      <c r="K45" s="473"/>
      <c r="L45" s="473"/>
      <c r="M45" s="473"/>
      <c r="N45" s="473"/>
      <c r="O45" s="473"/>
      <c r="P45" s="474"/>
      <c r="Q45" s="475" t="s">
        <v>88</v>
      </c>
      <c r="R45" s="475"/>
      <c r="S45" s="475"/>
      <c r="T45" s="492"/>
      <c r="U45" s="492"/>
      <c r="V45" s="492"/>
      <c r="W45" s="492"/>
      <c r="X45" s="477"/>
      <c r="Y45" s="477"/>
      <c r="Z45" s="477"/>
      <c r="AA45" s="478"/>
    </row>
    <row r="46" spans="2:27" ht="13.5" customHeight="1">
      <c r="B46" s="5">
        <f t="shared" si="0"/>
      </c>
      <c r="C46" s="39" t="s">
        <v>463</v>
      </c>
      <c r="D46" s="497"/>
      <c r="E46" s="498"/>
      <c r="F46" s="503"/>
      <c r="G46" s="504"/>
      <c r="H46" s="507" t="s">
        <v>89</v>
      </c>
      <c r="I46" s="508"/>
      <c r="J46" s="508"/>
      <c r="K46" s="508"/>
      <c r="L46" s="508"/>
      <c r="M46" s="509"/>
      <c r="N46" s="44"/>
      <c r="O46" s="172" t="s">
        <v>90</v>
      </c>
      <c r="P46" s="172"/>
      <c r="Q46" s="475" t="s">
        <v>88</v>
      </c>
      <c r="R46" s="475"/>
      <c r="S46" s="475"/>
      <c r="T46" s="492"/>
      <c r="U46" s="492"/>
      <c r="V46" s="492"/>
      <c r="W46" s="492"/>
      <c r="X46" s="477"/>
      <c r="Y46" s="477"/>
      <c r="Z46" s="477"/>
      <c r="AA46" s="478"/>
    </row>
    <row r="47" spans="2:27" ht="13.5" customHeight="1">
      <c r="B47" s="5">
        <f t="shared" si="0"/>
      </c>
      <c r="C47" s="39" t="s">
        <v>464</v>
      </c>
      <c r="D47" s="497"/>
      <c r="E47" s="498"/>
      <c r="F47" s="503"/>
      <c r="G47" s="504"/>
      <c r="H47" s="510"/>
      <c r="I47" s="511"/>
      <c r="J47" s="511"/>
      <c r="K47" s="511"/>
      <c r="L47" s="511"/>
      <c r="M47" s="512"/>
      <c r="N47" s="172"/>
      <c r="O47" s="172" t="s">
        <v>91</v>
      </c>
      <c r="P47" s="172"/>
      <c r="Q47" s="475" t="s">
        <v>88</v>
      </c>
      <c r="R47" s="475"/>
      <c r="S47" s="475"/>
      <c r="T47" s="492"/>
      <c r="U47" s="492"/>
      <c r="V47" s="492"/>
      <c r="W47" s="492"/>
      <c r="X47" s="477"/>
      <c r="Y47" s="477"/>
      <c r="Z47" s="477"/>
      <c r="AA47" s="478"/>
    </row>
    <row r="48" spans="2:27" ht="13.5" customHeight="1">
      <c r="B48" s="5">
        <f t="shared" si="0"/>
      </c>
      <c r="C48" s="39" t="s">
        <v>465</v>
      </c>
      <c r="D48" s="497"/>
      <c r="E48" s="498"/>
      <c r="F48" s="503"/>
      <c r="G48" s="504"/>
      <c r="H48" s="491" t="s">
        <v>494</v>
      </c>
      <c r="I48" s="473"/>
      <c r="J48" s="473"/>
      <c r="K48" s="473"/>
      <c r="L48" s="473"/>
      <c r="M48" s="473"/>
      <c r="N48" s="473"/>
      <c r="O48" s="473"/>
      <c r="P48" s="474"/>
      <c r="Q48" s="475" t="s">
        <v>88</v>
      </c>
      <c r="R48" s="475"/>
      <c r="S48" s="475"/>
      <c r="T48" s="493"/>
      <c r="U48" s="493"/>
      <c r="V48" s="493"/>
      <c r="W48" s="493"/>
      <c r="X48" s="477"/>
      <c r="Y48" s="477"/>
      <c r="Z48" s="477"/>
      <c r="AA48" s="478"/>
    </row>
    <row r="49" spans="2:27" ht="13.5" customHeight="1">
      <c r="B49" s="5">
        <f t="shared" si="0"/>
      </c>
      <c r="C49" s="39" t="s">
        <v>466</v>
      </c>
      <c r="D49" s="497"/>
      <c r="E49" s="498"/>
      <c r="F49" s="503"/>
      <c r="G49" s="504"/>
      <c r="H49" s="491" t="s">
        <v>489</v>
      </c>
      <c r="I49" s="473"/>
      <c r="J49" s="473"/>
      <c r="K49" s="473"/>
      <c r="L49" s="473"/>
      <c r="M49" s="473"/>
      <c r="N49" s="473"/>
      <c r="O49" s="473"/>
      <c r="P49" s="474"/>
      <c r="Q49" s="475" t="s">
        <v>88</v>
      </c>
      <c r="R49" s="475"/>
      <c r="S49" s="475"/>
      <c r="T49" s="493"/>
      <c r="U49" s="493"/>
      <c r="V49" s="493"/>
      <c r="W49" s="493"/>
      <c r="X49" s="477"/>
      <c r="Y49" s="477"/>
      <c r="Z49" s="477"/>
      <c r="AA49" s="478"/>
    </row>
    <row r="50" spans="2:27" ht="13.5" customHeight="1">
      <c r="B50" s="5">
        <f t="shared" si="0"/>
      </c>
      <c r="C50" s="39" t="s">
        <v>467</v>
      </c>
      <c r="D50" s="497"/>
      <c r="E50" s="498"/>
      <c r="F50" s="505"/>
      <c r="G50" s="506"/>
      <c r="H50" s="491" t="s">
        <v>427</v>
      </c>
      <c r="I50" s="473"/>
      <c r="J50" s="473"/>
      <c r="K50" s="473"/>
      <c r="L50" s="473"/>
      <c r="M50" s="473"/>
      <c r="N50" s="473"/>
      <c r="O50" s="473"/>
      <c r="P50" s="474"/>
      <c r="Q50" s="475" t="s">
        <v>88</v>
      </c>
      <c r="R50" s="475"/>
      <c r="S50" s="475"/>
      <c r="T50" s="493"/>
      <c r="U50" s="493"/>
      <c r="V50" s="493"/>
      <c r="W50" s="493"/>
      <c r="X50" s="477"/>
      <c r="Y50" s="477"/>
      <c r="Z50" s="477"/>
      <c r="AA50" s="478"/>
    </row>
    <row r="51" spans="2:27" ht="13.5" customHeight="1">
      <c r="B51" s="5">
        <f aca="true" t="shared" si="1" ref="B51:B68">IF(X51="",IF(T51="","","!"),"")</f>
      </c>
      <c r="C51" s="39" t="s">
        <v>468</v>
      </c>
      <c r="D51" s="497"/>
      <c r="E51" s="498"/>
      <c r="F51" s="583" t="s">
        <v>92</v>
      </c>
      <c r="G51" s="584"/>
      <c r="H51" s="584"/>
      <c r="I51" s="584"/>
      <c r="J51" s="584"/>
      <c r="K51" s="584"/>
      <c r="L51" s="584"/>
      <c r="M51" s="584"/>
      <c r="N51" s="584"/>
      <c r="O51" s="584"/>
      <c r="P51" s="585"/>
      <c r="Q51" s="475" t="s">
        <v>88</v>
      </c>
      <c r="R51" s="475"/>
      <c r="S51" s="475"/>
      <c r="T51" s="492"/>
      <c r="U51" s="492"/>
      <c r="V51" s="492"/>
      <c r="W51" s="492"/>
      <c r="X51" s="477"/>
      <c r="Y51" s="477"/>
      <c r="Z51" s="477"/>
      <c r="AA51" s="478"/>
    </row>
    <row r="52" spans="2:27" ht="13.5" customHeight="1">
      <c r="B52" s="5">
        <f t="shared" si="1"/>
      </c>
      <c r="C52" s="39" t="s">
        <v>469</v>
      </c>
      <c r="D52" s="497"/>
      <c r="E52" s="498"/>
      <c r="F52" s="501" t="s">
        <v>93</v>
      </c>
      <c r="G52" s="502"/>
      <c r="H52" s="586" t="s">
        <v>428</v>
      </c>
      <c r="I52" s="587"/>
      <c r="J52" s="587"/>
      <c r="K52" s="587"/>
      <c r="L52" s="587"/>
      <c r="M52" s="577"/>
      <c r="N52" s="172"/>
      <c r="O52" s="172" t="s">
        <v>90</v>
      </c>
      <c r="P52" s="172"/>
      <c r="Q52" s="475" t="s">
        <v>79</v>
      </c>
      <c r="R52" s="475"/>
      <c r="S52" s="475"/>
      <c r="T52" s="492"/>
      <c r="U52" s="492"/>
      <c r="V52" s="492"/>
      <c r="W52" s="492"/>
      <c r="X52" s="477"/>
      <c r="Y52" s="477"/>
      <c r="Z52" s="477"/>
      <c r="AA52" s="478"/>
    </row>
    <row r="53" spans="2:27" ht="13.5" customHeight="1">
      <c r="B53" s="5">
        <f t="shared" si="1"/>
      </c>
      <c r="C53" s="39" t="s">
        <v>470</v>
      </c>
      <c r="D53" s="497"/>
      <c r="E53" s="498"/>
      <c r="F53" s="503"/>
      <c r="G53" s="504"/>
      <c r="H53" s="588"/>
      <c r="I53" s="580"/>
      <c r="J53" s="580"/>
      <c r="K53" s="580"/>
      <c r="L53" s="580"/>
      <c r="M53" s="579"/>
      <c r="N53" s="172"/>
      <c r="O53" s="172" t="s">
        <v>91</v>
      </c>
      <c r="P53" s="172"/>
      <c r="Q53" s="475" t="s">
        <v>79</v>
      </c>
      <c r="R53" s="475"/>
      <c r="S53" s="475"/>
      <c r="T53" s="492"/>
      <c r="U53" s="492"/>
      <c r="V53" s="492"/>
      <c r="W53" s="492"/>
      <c r="X53" s="477"/>
      <c r="Y53" s="477"/>
      <c r="Z53" s="477"/>
      <c r="AA53" s="478"/>
    </row>
    <row r="54" spans="2:27" ht="13.5" customHeight="1">
      <c r="B54" s="5">
        <f t="shared" si="1"/>
      </c>
      <c r="C54" s="39" t="s">
        <v>471</v>
      </c>
      <c r="D54" s="497"/>
      <c r="E54" s="498"/>
      <c r="F54" s="503"/>
      <c r="G54" s="504"/>
      <c r="H54" s="588"/>
      <c r="I54" s="580"/>
      <c r="J54" s="580"/>
      <c r="K54" s="580"/>
      <c r="L54" s="580"/>
      <c r="M54" s="579"/>
      <c r="N54" s="172"/>
      <c r="O54" s="172" t="s">
        <v>94</v>
      </c>
      <c r="P54" s="172"/>
      <c r="Q54" s="475" t="s">
        <v>79</v>
      </c>
      <c r="R54" s="475"/>
      <c r="S54" s="475"/>
      <c r="T54" s="492"/>
      <c r="U54" s="492"/>
      <c r="V54" s="492"/>
      <c r="W54" s="492"/>
      <c r="X54" s="477"/>
      <c r="Y54" s="477"/>
      <c r="Z54" s="477"/>
      <c r="AA54" s="478"/>
    </row>
    <row r="55" spans="2:27" ht="13.5" customHeight="1">
      <c r="B55" s="5">
        <f t="shared" si="1"/>
      </c>
      <c r="C55" s="39" t="s">
        <v>472</v>
      </c>
      <c r="D55" s="497"/>
      <c r="E55" s="498"/>
      <c r="F55" s="505"/>
      <c r="G55" s="506"/>
      <c r="H55" s="589"/>
      <c r="I55" s="582"/>
      <c r="J55" s="582"/>
      <c r="K55" s="582"/>
      <c r="L55" s="582"/>
      <c r="M55" s="590"/>
      <c r="N55" s="172"/>
      <c r="O55" s="172" t="s">
        <v>95</v>
      </c>
      <c r="P55" s="172"/>
      <c r="Q55" s="475" t="s">
        <v>79</v>
      </c>
      <c r="R55" s="475"/>
      <c r="S55" s="475"/>
      <c r="T55" s="492"/>
      <c r="U55" s="492"/>
      <c r="V55" s="492"/>
      <c r="W55" s="492"/>
      <c r="X55" s="477"/>
      <c r="Y55" s="477"/>
      <c r="Z55" s="477"/>
      <c r="AA55" s="478"/>
    </row>
    <row r="56" spans="2:27" ht="13.5" customHeight="1">
      <c r="B56" s="5">
        <f t="shared" si="1"/>
      </c>
      <c r="C56" s="39" t="s">
        <v>473</v>
      </c>
      <c r="D56" s="497"/>
      <c r="E56" s="498"/>
      <c r="F56" s="491" t="s">
        <v>429</v>
      </c>
      <c r="G56" s="473"/>
      <c r="H56" s="473"/>
      <c r="I56" s="473"/>
      <c r="J56" s="473"/>
      <c r="K56" s="473"/>
      <c r="L56" s="473"/>
      <c r="M56" s="473"/>
      <c r="N56" s="473"/>
      <c r="O56" s="473"/>
      <c r="P56" s="474"/>
      <c r="Q56" s="475" t="s">
        <v>88</v>
      </c>
      <c r="R56" s="475"/>
      <c r="S56" s="475"/>
      <c r="T56" s="493"/>
      <c r="U56" s="493"/>
      <c r="V56" s="493"/>
      <c r="W56" s="493"/>
      <c r="X56" s="477"/>
      <c r="Y56" s="477"/>
      <c r="Z56" s="477"/>
      <c r="AA56" s="478"/>
    </row>
    <row r="57" spans="2:27" ht="13.5" customHeight="1">
      <c r="B57" s="5">
        <f t="shared" si="1"/>
      </c>
      <c r="C57" s="39" t="s">
        <v>474</v>
      </c>
      <c r="D57" s="497"/>
      <c r="E57" s="498"/>
      <c r="F57" s="491" t="s">
        <v>430</v>
      </c>
      <c r="G57" s="473"/>
      <c r="H57" s="473"/>
      <c r="I57" s="473"/>
      <c r="J57" s="473"/>
      <c r="K57" s="473"/>
      <c r="L57" s="473"/>
      <c r="M57" s="473"/>
      <c r="N57" s="473"/>
      <c r="O57" s="473"/>
      <c r="P57" s="474"/>
      <c r="Q57" s="475" t="s">
        <v>79</v>
      </c>
      <c r="R57" s="475"/>
      <c r="S57" s="475"/>
      <c r="T57" s="492"/>
      <c r="U57" s="492"/>
      <c r="V57" s="492"/>
      <c r="W57" s="492"/>
      <c r="X57" s="477"/>
      <c r="Y57" s="477"/>
      <c r="Z57" s="477"/>
      <c r="AA57" s="478"/>
    </row>
    <row r="58" spans="2:27" ht="13.5" customHeight="1">
      <c r="B58" s="5">
        <f t="shared" si="1"/>
      </c>
      <c r="C58" s="39" t="s">
        <v>475</v>
      </c>
      <c r="D58" s="497"/>
      <c r="E58" s="498"/>
      <c r="F58" s="491" t="s">
        <v>431</v>
      </c>
      <c r="G58" s="473"/>
      <c r="H58" s="473"/>
      <c r="I58" s="473"/>
      <c r="J58" s="473"/>
      <c r="K58" s="473"/>
      <c r="L58" s="473"/>
      <c r="M58" s="473"/>
      <c r="N58" s="473"/>
      <c r="O58" s="473"/>
      <c r="P58" s="474"/>
      <c r="Q58" s="475" t="s">
        <v>79</v>
      </c>
      <c r="R58" s="475"/>
      <c r="S58" s="475"/>
      <c r="T58" s="492"/>
      <c r="U58" s="492"/>
      <c r="V58" s="492"/>
      <c r="W58" s="492"/>
      <c r="X58" s="477"/>
      <c r="Y58" s="477"/>
      <c r="Z58" s="477"/>
      <c r="AA58" s="478"/>
    </row>
    <row r="59" spans="2:27" ht="13.5">
      <c r="B59" s="5">
        <f t="shared" si="1"/>
      </c>
      <c r="C59" s="39" t="s">
        <v>476</v>
      </c>
      <c r="D59" s="497"/>
      <c r="E59" s="498"/>
      <c r="F59" s="491" t="s">
        <v>432</v>
      </c>
      <c r="G59" s="473"/>
      <c r="H59" s="473"/>
      <c r="I59" s="473"/>
      <c r="J59" s="473"/>
      <c r="K59" s="473"/>
      <c r="L59" s="473"/>
      <c r="M59" s="473"/>
      <c r="N59" s="473"/>
      <c r="O59" s="473"/>
      <c r="P59" s="474"/>
      <c r="Q59" s="475" t="s">
        <v>79</v>
      </c>
      <c r="R59" s="475"/>
      <c r="S59" s="475"/>
      <c r="T59" s="476"/>
      <c r="U59" s="476"/>
      <c r="V59" s="476"/>
      <c r="W59" s="476"/>
      <c r="X59" s="477"/>
      <c r="Y59" s="477"/>
      <c r="Z59" s="477"/>
      <c r="AA59" s="478"/>
    </row>
    <row r="60" spans="2:27" ht="13.5">
      <c r="B60" s="5">
        <f t="shared" si="1"/>
      </c>
      <c r="C60" s="39" t="s">
        <v>477</v>
      </c>
      <c r="D60" s="497"/>
      <c r="E60" s="498"/>
      <c r="F60" s="491" t="s">
        <v>433</v>
      </c>
      <c r="G60" s="473"/>
      <c r="H60" s="473"/>
      <c r="I60" s="473"/>
      <c r="J60" s="473"/>
      <c r="K60" s="473"/>
      <c r="L60" s="473"/>
      <c r="M60" s="473"/>
      <c r="N60" s="473"/>
      <c r="O60" s="473"/>
      <c r="P60" s="474"/>
      <c r="Q60" s="475" t="s">
        <v>79</v>
      </c>
      <c r="R60" s="475"/>
      <c r="S60" s="475"/>
      <c r="T60" s="492"/>
      <c r="U60" s="492"/>
      <c r="V60" s="492"/>
      <c r="W60" s="492"/>
      <c r="X60" s="477"/>
      <c r="Y60" s="477"/>
      <c r="Z60" s="477"/>
      <c r="AA60" s="478"/>
    </row>
    <row r="61" spans="2:27" ht="13.5">
      <c r="B61" s="5">
        <f t="shared" si="1"/>
      </c>
      <c r="C61" s="39" t="s">
        <v>478</v>
      </c>
      <c r="D61" s="497"/>
      <c r="E61" s="498"/>
      <c r="F61" s="491" t="s">
        <v>434</v>
      </c>
      <c r="G61" s="473"/>
      <c r="H61" s="473"/>
      <c r="I61" s="473"/>
      <c r="J61" s="473"/>
      <c r="K61" s="473"/>
      <c r="L61" s="473"/>
      <c r="M61" s="473"/>
      <c r="N61" s="473"/>
      <c r="O61" s="473"/>
      <c r="P61" s="474"/>
      <c r="Q61" s="475" t="s">
        <v>88</v>
      </c>
      <c r="R61" s="475"/>
      <c r="S61" s="475"/>
      <c r="T61" s="476"/>
      <c r="U61" s="476"/>
      <c r="V61" s="476"/>
      <c r="W61" s="476"/>
      <c r="X61" s="477"/>
      <c r="Y61" s="477"/>
      <c r="Z61" s="477"/>
      <c r="AA61" s="478"/>
    </row>
    <row r="62" spans="2:27" ht="13.5">
      <c r="B62" s="5">
        <f t="shared" si="1"/>
      </c>
      <c r="C62" s="39" t="s">
        <v>479</v>
      </c>
      <c r="D62" s="497"/>
      <c r="E62" s="498"/>
      <c r="F62" s="491" t="s">
        <v>96</v>
      </c>
      <c r="G62" s="473"/>
      <c r="H62" s="473"/>
      <c r="I62" s="473"/>
      <c r="J62" s="473"/>
      <c r="K62" s="473"/>
      <c r="L62" s="473"/>
      <c r="M62" s="473"/>
      <c r="N62" s="473"/>
      <c r="O62" s="473"/>
      <c r="P62" s="474"/>
      <c r="Q62" s="475" t="s">
        <v>88</v>
      </c>
      <c r="R62" s="475"/>
      <c r="S62" s="475"/>
      <c r="T62" s="493"/>
      <c r="U62" s="493"/>
      <c r="V62" s="493"/>
      <c r="W62" s="493"/>
      <c r="X62" s="477"/>
      <c r="Y62" s="477"/>
      <c r="Z62" s="477"/>
      <c r="AA62" s="478"/>
    </row>
    <row r="63" spans="2:27" ht="13.5" customHeight="1">
      <c r="B63" s="5">
        <f t="shared" si="1"/>
      </c>
      <c r="C63" s="39" t="s">
        <v>480</v>
      </c>
      <c r="D63" s="497"/>
      <c r="E63" s="498"/>
      <c r="F63" s="491" t="s">
        <v>435</v>
      </c>
      <c r="G63" s="473"/>
      <c r="H63" s="473"/>
      <c r="I63" s="473"/>
      <c r="J63" s="473"/>
      <c r="K63" s="473"/>
      <c r="L63" s="473"/>
      <c r="M63" s="473"/>
      <c r="N63" s="473"/>
      <c r="O63" s="473"/>
      <c r="P63" s="474"/>
      <c r="Q63" s="475" t="s">
        <v>79</v>
      </c>
      <c r="R63" s="475"/>
      <c r="S63" s="475"/>
      <c r="T63" s="492"/>
      <c r="U63" s="492"/>
      <c r="V63" s="492"/>
      <c r="W63" s="492"/>
      <c r="X63" s="477"/>
      <c r="Y63" s="477"/>
      <c r="Z63" s="477"/>
      <c r="AA63" s="478"/>
    </row>
    <row r="64" spans="2:27" ht="13.5" customHeight="1">
      <c r="B64" s="5">
        <f t="shared" si="1"/>
      </c>
      <c r="C64" s="39" t="s">
        <v>481</v>
      </c>
      <c r="D64" s="497"/>
      <c r="E64" s="498"/>
      <c r="F64" s="491" t="s">
        <v>485</v>
      </c>
      <c r="G64" s="473"/>
      <c r="H64" s="473"/>
      <c r="I64" s="473"/>
      <c r="J64" s="473"/>
      <c r="K64" s="473"/>
      <c r="L64" s="473"/>
      <c r="M64" s="473"/>
      <c r="N64" s="473"/>
      <c r="O64" s="473"/>
      <c r="P64" s="474"/>
      <c r="Q64" s="475" t="s">
        <v>88</v>
      </c>
      <c r="R64" s="475"/>
      <c r="S64" s="475"/>
      <c r="T64" s="485"/>
      <c r="U64" s="486"/>
      <c r="V64" s="486"/>
      <c r="W64" s="487"/>
      <c r="X64" s="488"/>
      <c r="Y64" s="489"/>
      <c r="Z64" s="489"/>
      <c r="AA64" s="490"/>
    </row>
    <row r="65" spans="2:27" ht="13.5" customHeight="1">
      <c r="B65" s="5">
        <f t="shared" si="1"/>
      </c>
      <c r="C65" s="39" t="s">
        <v>482</v>
      </c>
      <c r="D65" s="499"/>
      <c r="E65" s="500"/>
      <c r="F65" s="491" t="s">
        <v>436</v>
      </c>
      <c r="G65" s="473"/>
      <c r="H65" s="473"/>
      <c r="I65" s="473"/>
      <c r="J65" s="473"/>
      <c r="K65" s="473"/>
      <c r="L65" s="473"/>
      <c r="M65" s="473"/>
      <c r="N65" s="473"/>
      <c r="O65" s="473"/>
      <c r="P65" s="474"/>
      <c r="Q65" s="475" t="s">
        <v>79</v>
      </c>
      <c r="R65" s="475"/>
      <c r="S65" s="475"/>
      <c r="T65" s="493"/>
      <c r="U65" s="493"/>
      <c r="V65" s="493"/>
      <c r="W65" s="493"/>
      <c r="X65" s="477"/>
      <c r="Y65" s="477"/>
      <c r="Z65" s="477"/>
      <c r="AA65" s="478"/>
    </row>
    <row r="66" spans="2:27" ht="13.5" customHeight="1">
      <c r="B66" s="5">
        <f t="shared" si="1"/>
      </c>
      <c r="C66" s="39" t="s">
        <v>483</v>
      </c>
      <c r="D66" s="472" t="s">
        <v>103</v>
      </c>
      <c r="E66" s="473"/>
      <c r="F66" s="473"/>
      <c r="G66" s="473"/>
      <c r="H66" s="473"/>
      <c r="I66" s="473"/>
      <c r="J66" s="473"/>
      <c r="K66" s="473"/>
      <c r="L66" s="473"/>
      <c r="M66" s="473"/>
      <c r="N66" s="473"/>
      <c r="O66" s="473"/>
      <c r="P66" s="474"/>
      <c r="Q66" s="475" t="s">
        <v>66</v>
      </c>
      <c r="R66" s="475"/>
      <c r="S66" s="475"/>
      <c r="T66" s="476"/>
      <c r="U66" s="476"/>
      <c r="V66" s="476"/>
      <c r="W66" s="476"/>
      <c r="X66" s="477"/>
      <c r="Y66" s="477"/>
      <c r="Z66" s="477"/>
      <c r="AA66" s="478"/>
    </row>
    <row r="67" spans="2:27" ht="13.5" customHeight="1">
      <c r="B67" s="5">
        <f t="shared" si="1"/>
      </c>
      <c r="C67" s="39" t="s">
        <v>487</v>
      </c>
      <c r="D67" s="479" t="s">
        <v>437</v>
      </c>
      <c r="E67" s="480"/>
      <c r="F67" s="480"/>
      <c r="G67" s="480"/>
      <c r="H67" s="480"/>
      <c r="I67" s="480"/>
      <c r="J67" s="480"/>
      <c r="K67" s="480"/>
      <c r="L67" s="480"/>
      <c r="M67" s="480"/>
      <c r="N67" s="480"/>
      <c r="O67" s="480"/>
      <c r="P67" s="481"/>
      <c r="Q67" s="482" t="s">
        <v>490</v>
      </c>
      <c r="R67" s="483"/>
      <c r="S67" s="484"/>
      <c r="T67" s="485"/>
      <c r="U67" s="486"/>
      <c r="V67" s="486"/>
      <c r="W67" s="487"/>
      <c r="X67" s="488"/>
      <c r="Y67" s="489"/>
      <c r="Z67" s="489"/>
      <c r="AA67" s="490"/>
    </row>
    <row r="68" spans="2:27" ht="13.5" customHeight="1">
      <c r="B68" s="5">
        <f t="shared" si="1"/>
      </c>
      <c r="C68" s="39" t="s">
        <v>484</v>
      </c>
      <c r="D68" s="466" t="s">
        <v>104</v>
      </c>
      <c r="E68" s="467"/>
      <c r="F68" s="467"/>
      <c r="G68" s="467"/>
      <c r="H68" s="467"/>
      <c r="I68" s="467"/>
      <c r="J68" s="467"/>
      <c r="K68" s="467"/>
      <c r="L68" s="467"/>
      <c r="M68" s="467"/>
      <c r="N68" s="467"/>
      <c r="O68" s="467"/>
      <c r="P68" s="467"/>
      <c r="Q68" s="468" t="s">
        <v>105</v>
      </c>
      <c r="R68" s="468"/>
      <c r="S68" s="468"/>
      <c r="T68" s="469"/>
      <c r="U68" s="469"/>
      <c r="V68" s="469"/>
      <c r="W68" s="469"/>
      <c r="X68" s="470"/>
      <c r="Y68" s="470"/>
      <c r="Z68" s="470"/>
      <c r="AA68" s="471"/>
    </row>
    <row r="69" ht="13.5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</sheetData>
  <sheetProtection/>
  <mergeCells count="243">
    <mergeCell ref="Q42:S42"/>
    <mergeCell ref="X42:AA42"/>
    <mergeCell ref="X36:AA36"/>
    <mergeCell ref="T36:W36"/>
    <mergeCell ref="X37:AA37"/>
    <mergeCell ref="X38:AA38"/>
    <mergeCell ref="T38:W38"/>
    <mergeCell ref="Q41:S41"/>
    <mergeCell ref="Q38:S38"/>
    <mergeCell ref="Q39:S39"/>
    <mergeCell ref="T41:W41"/>
    <mergeCell ref="X40:AA40"/>
    <mergeCell ref="AI20:AK20"/>
    <mergeCell ref="AL20:AN20"/>
    <mergeCell ref="AB20:AD20"/>
    <mergeCell ref="AE20:AG20"/>
    <mergeCell ref="X39:AA39"/>
    <mergeCell ref="T40:W40"/>
    <mergeCell ref="X31:AA31"/>
    <mergeCell ref="X29:AA29"/>
    <mergeCell ref="Q43:S43"/>
    <mergeCell ref="T55:W55"/>
    <mergeCell ref="Q44:S44"/>
    <mergeCell ref="B2:Z2"/>
    <mergeCell ref="X43:AA43"/>
    <mergeCell ref="X41:AA41"/>
    <mergeCell ref="T44:W44"/>
    <mergeCell ref="X44:AA44"/>
    <mergeCell ref="T42:W42"/>
    <mergeCell ref="T43:W43"/>
    <mergeCell ref="F51:P51"/>
    <mergeCell ref="T53:W53"/>
    <mergeCell ref="Q51:S51"/>
    <mergeCell ref="T51:W51"/>
    <mergeCell ref="H52:M55"/>
    <mergeCell ref="F52:G55"/>
    <mergeCell ref="Q60:S60"/>
    <mergeCell ref="Q49:S49"/>
    <mergeCell ref="T49:W49"/>
    <mergeCell ref="Q61:S61"/>
    <mergeCell ref="T61:W61"/>
    <mergeCell ref="T60:W60"/>
    <mergeCell ref="T57:W57"/>
    <mergeCell ref="F56:P56"/>
    <mergeCell ref="F59:P59"/>
    <mergeCell ref="Q59:S59"/>
    <mergeCell ref="F58:P58"/>
    <mergeCell ref="Q58:S58"/>
    <mergeCell ref="Q57:S57"/>
    <mergeCell ref="F57:P57"/>
    <mergeCell ref="X60:AA60"/>
    <mergeCell ref="X57:AA57"/>
    <mergeCell ref="T59:W59"/>
    <mergeCell ref="X59:AA59"/>
    <mergeCell ref="T58:W58"/>
    <mergeCell ref="X58:AA58"/>
    <mergeCell ref="X53:AA53"/>
    <mergeCell ref="Q56:S56"/>
    <mergeCell ref="T56:W56"/>
    <mergeCell ref="X54:AA54"/>
    <mergeCell ref="X56:AA56"/>
    <mergeCell ref="X55:AA55"/>
    <mergeCell ref="Q54:S54"/>
    <mergeCell ref="T54:W54"/>
    <mergeCell ref="Q55:S55"/>
    <mergeCell ref="Q53:S53"/>
    <mergeCell ref="X51:AA51"/>
    <mergeCell ref="Q52:S52"/>
    <mergeCell ref="T52:W52"/>
    <mergeCell ref="X52:AA52"/>
    <mergeCell ref="X49:AA49"/>
    <mergeCell ref="Q50:S50"/>
    <mergeCell ref="T50:W50"/>
    <mergeCell ref="X50:AA50"/>
    <mergeCell ref="Q47:S47"/>
    <mergeCell ref="T47:W47"/>
    <mergeCell ref="X47:AA47"/>
    <mergeCell ref="Q48:S48"/>
    <mergeCell ref="T48:W48"/>
    <mergeCell ref="X48:AA48"/>
    <mergeCell ref="Q45:S45"/>
    <mergeCell ref="T45:W45"/>
    <mergeCell ref="X45:AA45"/>
    <mergeCell ref="Q46:S46"/>
    <mergeCell ref="T46:W46"/>
    <mergeCell ref="X46:AA46"/>
    <mergeCell ref="X34:AA34"/>
    <mergeCell ref="T35:W35"/>
    <mergeCell ref="X35:AA35"/>
    <mergeCell ref="T37:W37"/>
    <mergeCell ref="Q34:S34"/>
    <mergeCell ref="Q35:S35"/>
    <mergeCell ref="X28:AA28"/>
    <mergeCell ref="Q27:S27"/>
    <mergeCell ref="Q33:S33"/>
    <mergeCell ref="T33:W33"/>
    <mergeCell ref="X33:AA33"/>
    <mergeCell ref="T32:W32"/>
    <mergeCell ref="X32:AA32"/>
    <mergeCell ref="Q32:S32"/>
    <mergeCell ref="Q40:S40"/>
    <mergeCell ref="T39:W39"/>
    <mergeCell ref="T26:W26"/>
    <mergeCell ref="X26:AA26"/>
    <mergeCell ref="X27:AA27"/>
    <mergeCell ref="Q30:S30"/>
    <mergeCell ref="T30:W30"/>
    <mergeCell ref="X30:AA30"/>
    <mergeCell ref="T29:W29"/>
    <mergeCell ref="Q28:S28"/>
    <mergeCell ref="F35:P35"/>
    <mergeCell ref="F36:P36"/>
    <mergeCell ref="Q31:S31"/>
    <mergeCell ref="T31:W31"/>
    <mergeCell ref="Q36:S36"/>
    <mergeCell ref="Q37:S37"/>
    <mergeCell ref="F37:P37"/>
    <mergeCell ref="T34:W34"/>
    <mergeCell ref="T27:W27"/>
    <mergeCell ref="Q29:S29"/>
    <mergeCell ref="T28:W28"/>
    <mergeCell ref="F32:P32"/>
    <mergeCell ref="D31:P31"/>
    <mergeCell ref="D32:E44"/>
    <mergeCell ref="F34:P34"/>
    <mergeCell ref="F40:P40"/>
    <mergeCell ref="F39:P39"/>
    <mergeCell ref="F41:P41"/>
    <mergeCell ref="F16:P16"/>
    <mergeCell ref="T15:W15"/>
    <mergeCell ref="X16:AA16"/>
    <mergeCell ref="Q22:S22"/>
    <mergeCell ref="T22:W22"/>
    <mergeCell ref="F22:G24"/>
    <mergeCell ref="H22:P22"/>
    <mergeCell ref="H23:P23"/>
    <mergeCell ref="Q23:S23"/>
    <mergeCell ref="D15:P15"/>
    <mergeCell ref="D13:P14"/>
    <mergeCell ref="Q13:S13"/>
    <mergeCell ref="X15:AA15"/>
    <mergeCell ref="D20:P20"/>
    <mergeCell ref="Q20:S20"/>
    <mergeCell ref="T20:W20"/>
    <mergeCell ref="X20:AA20"/>
    <mergeCell ref="F18:P18"/>
    <mergeCell ref="D16:E18"/>
    <mergeCell ref="X11:AA11"/>
    <mergeCell ref="Q15:S15"/>
    <mergeCell ref="X13:AA13"/>
    <mergeCell ref="X12:AA12"/>
    <mergeCell ref="T14:W14"/>
    <mergeCell ref="T13:W13"/>
    <mergeCell ref="Q16:S16"/>
    <mergeCell ref="T16:W16"/>
    <mergeCell ref="Q14:S14"/>
    <mergeCell ref="D5:J5"/>
    <mergeCell ref="K5:R5"/>
    <mergeCell ref="D6:J6"/>
    <mergeCell ref="K6:AB6"/>
    <mergeCell ref="S5:W5"/>
    <mergeCell ref="X5:AB5"/>
    <mergeCell ref="D11:W11"/>
    <mergeCell ref="D19:P19"/>
    <mergeCell ref="Q19:S19"/>
    <mergeCell ref="T19:W19"/>
    <mergeCell ref="X19:AA19"/>
    <mergeCell ref="X14:AA14"/>
    <mergeCell ref="D12:W12"/>
    <mergeCell ref="Q17:S17"/>
    <mergeCell ref="X17:AA17"/>
    <mergeCell ref="T17:W17"/>
    <mergeCell ref="F17:P17"/>
    <mergeCell ref="X18:AA18"/>
    <mergeCell ref="X23:AA23"/>
    <mergeCell ref="H24:P24"/>
    <mergeCell ref="Q18:S18"/>
    <mergeCell ref="T18:W18"/>
    <mergeCell ref="T23:W23"/>
    <mergeCell ref="Q24:S24"/>
    <mergeCell ref="X22:AA22"/>
    <mergeCell ref="D21:P21"/>
    <mergeCell ref="Q21:S21"/>
    <mergeCell ref="T21:W21"/>
    <mergeCell ref="X21:AA21"/>
    <mergeCell ref="D25:P25"/>
    <mergeCell ref="D26:P26"/>
    <mergeCell ref="T24:W24"/>
    <mergeCell ref="X24:AA24"/>
    <mergeCell ref="Q25:S25"/>
    <mergeCell ref="T25:W25"/>
    <mergeCell ref="X25:AA25"/>
    <mergeCell ref="Q26:S26"/>
    <mergeCell ref="H50:P50"/>
    <mergeCell ref="D22:E24"/>
    <mergeCell ref="D27:P27"/>
    <mergeCell ref="D28:E30"/>
    <mergeCell ref="F28:G30"/>
    <mergeCell ref="H28:O28"/>
    <mergeCell ref="H29:O29"/>
    <mergeCell ref="H30:O30"/>
    <mergeCell ref="F33:P33"/>
    <mergeCell ref="F38:P38"/>
    <mergeCell ref="F60:P60"/>
    <mergeCell ref="F42:P42"/>
    <mergeCell ref="F43:P43"/>
    <mergeCell ref="F44:P44"/>
    <mergeCell ref="D45:E65"/>
    <mergeCell ref="F45:G50"/>
    <mergeCell ref="H45:P45"/>
    <mergeCell ref="H46:M47"/>
    <mergeCell ref="H48:P48"/>
    <mergeCell ref="H49:P49"/>
    <mergeCell ref="Q65:S65"/>
    <mergeCell ref="T65:W65"/>
    <mergeCell ref="X65:AA65"/>
    <mergeCell ref="F61:P61"/>
    <mergeCell ref="F62:P62"/>
    <mergeCell ref="F63:P63"/>
    <mergeCell ref="X61:AA61"/>
    <mergeCell ref="Q62:S62"/>
    <mergeCell ref="T62:W62"/>
    <mergeCell ref="X62:AA62"/>
    <mergeCell ref="T67:W67"/>
    <mergeCell ref="X67:AA67"/>
    <mergeCell ref="X63:AA63"/>
    <mergeCell ref="F64:P64"/>
    <mergeCell ref="Q64:S64"/>
    <mergeCell ref="T64:W64"/>
    <mergeCell ref="X64:AA64"/>
    <mergeCell ref="Q63:S63"/>
    <mergeCell ref="T63:W63"/>
    <mergeCell ref="F65:P65"/>
    <mergeCell ref="D68:P68"/>
    <mergeCell ref="Q68:S68"/>
    <mergeCell ref="T68:W68"/>
    <mergeCell ref="X68:AA68"/>
    <mergeCell ref="D66:P66"/>
    <mergeCell ref="Q66:S66"/>
    <mergeCell ref="T66:W66"/>
    <mergeCell ref="X66:AA66"/>
    <mergeCell ref="D67:P67"/>
    <mergeCell ref="Q67:S67"/>
  </mergeCells>
  <conditionalFormatting sqref="B1 B3:B65536">
    <cfRule type="cellIs" priority="1" dxfId="1" operator="equal" stopIfTrue="1">
      <formula>"!"</formula>
    </cfRule>
  </conditionalFormatting>
  <conditionalFormatting sqref="B2:Z2">
    <cfRule type="cellIs" priority="2" dxfId="1" operator="greaterThan" stopIfTrue="1">
      <formula>"!"</formula>
    </cfRule>
  </conditionalFormatting>
  <dataValidations count="3">
    <dataValidation allowBlank="1" showInputMessage="1" showErrorMessage="1" imeMode="disabled" sqref="U20:W20 T19:T27 T13:W18 U65:W66 U44:W63 U31:W39 T28:W30 T31:T68 U68:W68 U26:W26 U22:W23"/>
    <dataValidation type="list" allowBlank="1" showInputMessage="1" showErrorMessage="1" errorTitle="入力エラー" imeMode="off" sqref="Y22:AA24 X19:X27 X13:AA18 Y65:AA66 Y44:AA63 Y31:AA39 X28:AA30 X31:X68 Y68:AA68 Y26:AA26 Y20:AA20">
      <formula1>$X$7:$X$9</formula1>
    </dataValidation>
    <dataValidation allowBlank="1" showInputMessage="1" showErrorMessage="1" promptTitle="入力不可：" prompt="このセルには入力できません。&#10;”一般規格１” のシートで入力してください。" sqref="K6:AB6"/>
  </dataValidations>
  <printOptions/>
  <pageMargins left="0.75" right="0.75" top="0.44" bottom="0.4" header="0.28" footer="0.21"/>
  <pageSetup horizontalDpi="600" verticalDpi="6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BC322"/>
  <sheetViews>
    <sheetView showGridLines="0" zoomScalePageLayoutView="0" workbookViewId="0" topLeftCell="A2">
      <selection activeCell="R21" sqref="R21"/>
    </sheetView>
  </sheetViews>
  <sheetFormatPr defaultColWidth="0.875" defaultRowHeight="13.5"/>
  <cols>
    <col min="1" max="1" width="3.125" style="23" customWidth="1"/>
    <col min="2" max="2" width="3.125" style="0" customWidth="1"/>
    <col min="3" max="3" width="1.75390625" style="0" customWidth="1"/>
    <col min="4" max="4" width="4.375" style="0" customWidth="1"/>
    <col min="5" max="5" width="10.75390625" style="85" customWidth="1"/>
    <col min="6" max="7" width="7.25390625" style="86" customWidth="1"/>
    <col min="8" max="8" width="9.75390625" style="15" customWidth="1"/>
    <col min="9" max="9" width="9.00390625" style="15" customWidth="1"/>
    <col min="10" max="10" width="7.00390625" style="15" customWidth="1"/>
    <col min="11" max="11" width="11.25390625" style="15" customWidth="1"/>
    <col min="12" max="12" width="9.75390625" style="15" customWidth="1"/>
    <col min="13" max="13" width="10.625" style="15" customWidth="1"/>
    <col min="14" max="18" width="9.00390625" style="15" customWidth="1"/>
    <col min="19" max="47" width="2.50390625" style="15" customWidth="1"/>
    <col min="48" max="55" width="0.875" style="15" customWidth="1"/>
  </cols>
  <sheetData>
    <row r="1" s="3" customFormat="1" ht="13.5" hidden="1">
      <c r="A1" s="1" t="str">
        <f>'【日東ベストで使用）】'!E5&amp;"_4"</f>
        <v>MTA_201912_4</v>
      </c>
    </row>
    <row r="2" spans="2:55" ht="18" thickBot="1">
      <c r="B2" s="644">
        <f>IF(COUNTIF(A21:A320,"!")=0,""," !　原材料番号もしくは内容が記入されていません")</f>
      </c>
      <c r="C2" s="644"/>
      <c r="D2" s="644"/>
      <c r="E2" s="644"/>
      <c r="F2" s="644"/>
      <c r="G2" s="644"/>
      <c r="H2" s="644"/>
      <c r="I2" s="644"/>
      <c r="J2" s="160"/>
      <c r="K2" s="160"/>
      <c r="L2"/>
      <c r="M2" s="45" t="s">
        <v>106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 s="6" t="s">
        <v>0</v>
      </c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2:55" ht="22.5" customHeight="1" thickBot="1" thickTop="1">
      <c r="B3" s="624" t="s">
        <v>7</v>
      </c>
      <c r="C3" s="625"/>
      <c r="D3" s="626"/>
      <c r="E3" s="46">
        <f>IF('一般規格1'!J6=0,"",'一般規格1'!J6)</f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 s="10" t="str">
        <f>'【日東ベストで使用）】'!E2</f>
        <v>Ver 6.3</v>
      </c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="19" customFormat="1" ht="14.25" hidden="1" thickTop="1">
      <c r="A4" s="42" t="s">
        <v>29</v>
      </c>
    </row>
    <row r="5" spans="1:19" s="48" customFormat="1" ht="11.25" hidden="1">
      <c r="A5" s="47"/>
      <c r="J5" s="48" t="s">
        <v>107</v>
      </c>
      <c r="M5" s="48" t="s">
        <v>108</v>
      </c>
      <c r="Q5" s="49" t="s">
        <v>530</v>
      </c>
      <c r="R5" s="48" t="s">
        <v>109</v>
      </c>
      <c r="S5" s="48">
        <v>1</v>
      </c>
    </row>
    <row r="6" spans="1:18" s="48" customFormat="1" ht="11.25" hidden="1">
      <c r="A6" s="47"/>
      <c r="J6" s="48" t="s">
        <v>110</v>
      </c>
      <c r="M6" s="48" t="s">
        <v>111</v>
      </c>
      <c r="Q6" s="48" t="s">
        <v>531</v>
      </c>
      <c r="R6" s="48" t="s">
        <v>112</v>
      </c>
    </row>
    <row r="7" spans="1:18" s="48" customFormat="1" ht="11.25" hidden="1">
      <c r="A7" s="47"/>
      <c r="M7" s="48" t="s">
        <v>113</v>
      </c>
      <c r="Q7" s="48" t="s">
        <v>529</v>
      </c>
      <c r="R7" s="48" t="s">
        <v>114</v>
      </c>
    </row>
    <row r="8" spans="1:18" s="48" customFormat="1" ht="11.25" hidden="1">
      <c r="A8" s="47"/>
      <c r="R8" s="48" t="s">
        <v>586</v>
      </c>
    </row>
    <row r="9" s="48" customFormat="1" ht="11.25" hidden="1">
      <c r="A9" s="47"/>
    </row>
    <row r="10" s="48" customFormat="1" ht="11.25" hidden="1">
      <c r="A10" s="47"/>
    </row>
    <row r="11" s="48" customFormat="1" ht="11.25" hidden="1">
      <c r="A11" s="47"/>
    </row>
    <row r="12" s="48" customFormat="1" ht="15" customHeight="1" hidden="1">
      <c r="A12" s="47"/>
    </row>
    <row r="13" s="51" customFormat="1" ht="12.75" thickBot="1" thickTop="1">
      <c r="A13" s="50"/>
    </row>
    <row r="14" spans="2:55" ht="14.25" customHeight="1" thickTop="1">
      <c r="B14" s="627" t="s">
        <v>9</v>
      </c>
      <c r="C14" s="628"/>
      <c r="D14" s="628"/>
      <c r="E14" s="622">
        <f>IF('一般規格1'!J9=0,"",'一般規格1'!J9)</f>
      </c>
      <c r="F14" s="622"/>
      <c r="G14" s="623"/>
      <c r="H14" s="52" t="s">
        <v>17</v>
      </c>
      <c r="I14" s="622">
        <f>IF('一般規格1'!J18=0,"",'一般規格1'!J18)</f>
      </c>
      <c r="J14" s="622"/>
      <c r="K14" s="623"/>
      <c r="L14" s="52" t="s">
        <v>23</v>
      </c>
      <c r="M14" s="622">
        <f>IF('一般規格1'!J26="","",'一般規格1'!J26)</f>
      </c>
      <c r="N14" s="622"/>
      <c r="O14" s="623"/>
      <c r="P14" s="602" t="s">
        <v>115</v>
      </c>
      <c r="Q14" s="607"/>
      <c r="R14" s="608"/>
      <c r="S14" s="608"/>
      <c r="T14" s="608"/>
      <c r="U14" s="608"/>
      <c r="V14" s="608"/>
      <c r="W14" s="608"/>
      <c r="X14" s="608"/>
      <c r="Y14" s="608"/>
      <c r="Z14" s="608"/>
      <c r="AA14" s="608"/>
      <c r="AB14" s="608"/>
      <c r="AC14" s="608"/>
      <c r="AD14" s="608"/>
      <c r="AE14" s="608"/>
      <c r="AF14" s="608"/>
      <c r="AG14" s="608"/>
      <c r="AH14" s="608"/>
      <c r="AI14" s="608"/>
      <c r="AJ14" s="608"/>
      <c r="AK14" s="608"/>
      <c r="AL14" s="608"/>
      <c r="AM14" s="608"/>
      <c r="AN14" s="608"/>
      <c r="AO14" s="608"/>
      <c r="AP14" s="608"/>
      <c r="AQ14" s="608"/>
      <c r="AR14" s="608"/>
      <c r="AS14" s="608"/>
      <c r="AT14" s="609"/>
      <c r="AU14" s="641" t="s">
        <v>507</v>
      </c>
      <c r="AV14"/>
      <c r="AW14"/>
      <c r="AX14"/>
      <c r="AY14"/>
      <c r="AZ14"/>
      <c r="BA14"/>
      <c r="BB14"/>
      <c r="BC14"/>
    </row>
    <row r="15" spans="2:55" ht="13.5">
      <c r="B15" s="605" t="s">
        <v>10</v>
      </c>
      <c r="C15" s="606"/>
      <c r="D15" s="606"/>
      <c r="E15" s="598">
        <f>IF('一般規格1'!J11=0,"",'一般規格1'!J11)</f>
      </c>
      <c r="F15" s="598"/>
      <c r="G15" s="599"/>
      <c r="H15" s="53" t="s">
        <v>116</v>
      </c>
      <c r="I15" s="598">
        <f>IF('一般規格1'!J19=0,"",'一般規格1'!J19)</f>
      </c>
      <c r="J15" s="598"/>
      <c r="K15" s="599"/>
      <c r="L15" s="53" t="s">
        <v>116</v>
      </c>
      <c r="M15" s="598">
        <f>IF('一般規格1'!J26="","",'一般規格1'!J27)</f>
      </c>
      <c r="N15" s="598"/>
      <c r="O15" s="599"/>
      <c r="P15" s="603"/>
      <c r="Q15" s="610"/>
      <c r="R15" s="611"/>
      <c r="S15" s="611"/>
      <c r="T15" s="611"/>
      <c r="U15" s="611"/>
      <c r="V15" s="611"/>
      <c r="W15" s="611"/>
      <c r="X15" s="611"/>
      <c r="Y15" s="611"/>
      <c r="Z15" s="611"/>
      <c r="AA15" s="611"/>
      <c r="AB15" s="611"/>
      <c r="AC15" s="611"/>
      <c r="AD15" s="611"/>
      <c r="AE15" s="611"/>
      <c r="AF15" s="611"/>
      <c r="AG15" s="611"/>
      <c r="AH15" s="611"/>
      <c r="AI15" s="611"/>
      <c r="AJ15" s="611"/>
      <c r="AK15" s="611"/>
      <c r="AL15" s="611"/>
      <c r="AM15" s="611"/>
      <c r="AN15" s="611"/>
      <c r="AO15" s="611"/>
      <c r="AP15" s="611"/>
      <c r="AQ15" s="611"/>
      <c r="AR15" s="611"/>
      <c r="AS15" s="611"/>
      <c r="AT15" s="612"/>
      <c r="AU15" s="642"/>
      <c r="AV15"/>
      <c r="AW15"/>
      <c r="AX15"/>
      <c r="AY15"/>
      <c r="AZ15"/>
      <c r="BA15"/>
      <c r="BB15"/>
      <c r="BC15"/>
    </row>
    <row r="16" spans="2:55" ht="13.5">
      <c r="B16" s="605" t="s">
        <v>536</v>
      </c>
      <c r="C16" s="606"/>
      <c r="D16" s="606"/>
      <c r="E16" s="598">
        <f>IF('一般規格1'!J12=0,"",'一般規格1'!J12)</f>
      </c>
      <c r="F16" s="598"/>
      <c r="G16" s="599"/>
      <c r="H16" s="53" t="s">
        <v>117</v>
      </c>
      <c r="I16" s="598">
        <f>IF('一般規格1'!J20=0,"",'一般規格1'!J20)</f>
      </c>
      <c r="J16" s="598"/>
      <c r="K16" s="599"/>
      <c r="L16" s="53" t="s">
        <v>117</v>
      </c>
      <c r="M16" s="598">
        <f>IF('一般規格1'!J26="","",'一般規格1'!J28)</f>
      </c>
      <c r="N16" s="598"/>
      <c r="O16" s="599"/>
      <c r="P16" s="603"/>
      <c r="Q16" s="610"/>
      <c r="R16" s="611"/>
      <c r="S16" s="611"/>
      <c r="T16" s="611"/>
      <c r="U16" s="611"/>
      <c r="V16" s="611"/>
      <c r="W16" s="611"/>
      <c r="X16" s="611"/>
      <c r="Y16" s="611"/>
      <c r="Z16" s="611"/>
      <c r="AA16" s="611"/>
      <c r="AB16" s="611"/>
      <c r="AC16" s="611"/>
      <c r="AD16" s="611"/>
      <c r="AE16" s="611"/>
      <c r="AF16" s="611"/>
      <c r="AG16" s="611"/>
      <c r="AH16" s="611"/>
      <c r="AI16" s="611"/>
      <c r="AJ16" s="611"/>
      <c r="AK16" s="611"/>
      <c r="AL16" s="611"/>
      <c r="AM16" s="611"/>
      <c r="AN16" s="611"/>
      <c r="AO16" s="611"/>
      <c r="AP16" s="611"/>
      <c r="AQ16" s="611"/>
      <c r="AR16" s="611"/>
      <c r="AS16" s="611"/>
      <c r="AT16" s="612"/>
      <c r="AU16" s="642"/>
      <c r="AV16"/>
      <c r="AW16"/>
      <c r="AX16"/>
      <c r="AY16"/>
      <c r="AZ16"/>
      <c r="BA16"/>
      <c r="BB16"/>
      <c r="BC16"/>
    </row>
    <row r="17" spans="2:55" ht="14.25" thickBot="1">
      <c r="B17" s="631"/>
      <c r="C17" s="632"/>
      <c r="D17" s="632"/>
      <c r="E17" s="600"/>
      <c r="F17" s="600"/>
      <c r="G17" s="601"/>
      <c r="H17" s="54" t="s">
        <v>118</v>
      </c>
      <c r="I17" s="600">
        <f>IF('一般規格1'!J21=0,"",'一般規格1'!J21)</f>
      </c>
      <c r="J17" s="600"/>
      <c r="K17" s="601"/>
      <c r="L17" s="54" t="s">
        <v>118</v>
      </c>
      <c r="M17" s="600">
        <f>IF('一般規格1'!J26="","",'一般規格1'!J29)</f>
      </c>
      <c r="N17" s="600"/>
      <c r="O17" s="601"/>
      <c r="P17" s="604"/>
      <c r="Q17" s="613"/>
      <c r="R17" s="614"/>
      <c r="S17" s="614"/>
      <c r="T17" s="614"/>
      <c r="U17" s="614"/>
      <c r="V17" s="614"/>
      <c r="W17" s="614"/>
      <c r="X17" s="614"/>
      <c r="Y17" s="614"/>
      <c r="Z17" s="614"/>
      <c r="AA17" s="614"/>
      <c r="AB17" s="614"/>
      <c r="AC17" s="614"/>
      <c r="AD17" s="614"/>
      <c r="AE17" s="614"/>
      <c r="AF17" s="614"/>
      <c r="AG17" s="614"/>
      <c r="AH17" s="614"/>
      <c r="AI17" s="614"/>
      <c r="AJ17" s="614"/>
      <c r="AK17" s="614"/>
      <c r="AL17" s="614"/>
      <c r="AM17" s="614"/>
      <c r="AN17" s="614"/>
      <c r="AO17" s="614"/>
      <c r="AP17" s="614"/>
      <c r="AQ17" s="614"/>
      <c r="AR17" s="614"/>
      <c r="AS17" s="614"/>
      <c r="AT17" s="615"/>
      <c r="AU17" s="643"/>
      <c r="AV17"/>
      <c r="AW17"/>
      <c r="AX17"/>
      <c r="AY17"/>
      <c r="AZ17"/>
      <c r="BA17"/>
      <c r="BB17"/>
      <c r="BC17"/>
    </row>
    <row r="18" spans="2:55" ht="14.25" customHeight="1" thickTop="1">
      <c r="B18" s="635" t="s">
        <v>119</v>
      </c>
      <c r="C18" s="636"/>
      <c r="D18" s="637"/>
      <c r="E18" s="633" t="s">
        <v>120</v>
      </c>
      <c r="F18" s="629" t="s">
        <v>121</v>
      </c>
      <c r="G18" s="629" t="s">
        <v>122</v>
      </c>
      <c r="H18" s="633" t="s">
        <v>123</v>
      </c>
      <c r="I18" s="647" t="s">
        <v>124</v>
      </c>
      <c r="J18" s="648"/>
      <c r="K18" s="649"/>
      <c r="L18" s="633" t="s">
        <v>125</v>
      </c>
      <c r="M18" s="629" t="s">
        <v>126</v>
      </c>
      <c r="N18" s="633" t="s">
        <v>127</v>
      </c>
      <c r="O18" s="55" t="s">
        <v>532</v>
      </c>
      <c r="P18" s="56"/>
      <c r="Q18" s="57"/>
      <c r="R18" s="645" t="s">
        <v>128</v>
      </c>
      <c r="S18" s="616" t="s">
        <v>552</v>
      </c>
      <c r="T18" s="617"/>
      <c r="U18" s="617"/>
      <c r="V18" s="617"/>
      <c r="W18" s="617"/>
      <c r="X18" s="617"/>
      <c r="Y18" s="617"/>
      <c r="Z18" s="617"/>
      <c r="AA18" s="617"/>
      <c r="AB18" s="617"/>
      <c r="AC18" s="617"/>
      <c r="AD18" s="617"/>
      <c r="AE18" s="617"/>
      <c r="AF18" s="617"/>
      <c r="AG18" s="617"/>
      <c r="AH18" s="617"/>
      <c r="AI18" s="617"/>
      <c r="AJ18" s="617"/>
      <c r="AK18" s="617"/>
      <c r="AL18" s="617"/>
      <c r="AM18" s="617"/>
      <c r="AN18" s="617"/>
      <c r="AO18" s="617"/>
      <c r="AP18" s="617"/>
      <c r="AQ18" s="617"/>
      <c r="AR18" s="617"/>
      <c r="AS18" s="617"/>
      <c r="AT18" s="618"/>
      <c r="AU18" s="180"/>
      <c r="AV18"/>
      <c r="AW18"/>
      <c r="AX18"/>
      <c r="AY18"/>
      <c r="AZ18"/>
      <c r="BA18"/>
      <c r="BB18"/>
      <c r="BC18"/>
    </row>
    <row r="19" spans="2:55" ht="52.5" customHeight="1">
      <c r="B19" s="638"/>
      <c r="C19" s="639"/>
      <c r="D19" s="640"/>
      <c r="E19" s="634"/>
      <c r="F19" s="630"/>
      <c r="G19" s="630"/>
      <c r="H19" s="634"/>
      <c r="I19" s="59" t="s">
        <v>129</v>
      </c>
      <c r="J19" s="59" t="s">
        <v>130</v>
      </c>
      <c r="K19" s="59" t="s">
        <v>131</v>
      </c>
      <c r="L19" s="634"/>
      <c r="M19" s="630"/>
      <c r="N19" s="634"/>
      <c r="O19" s="60" t="s">
        <v>132</v>
      </c>
      <c r="P19" s="60" t="s">
        <v>12</v>
      </c>
      <c r="Q19" s="58" t="s">
        <v>133</v>
      </c>
      <c r="R19" s="646"/>
      <c r="S19" s="220" t="s">
        <v>533</v>
      </c>
      <c r="T19" s="61" t="s">
        <v>134</v>
      </c>
      <c r="U19" s="61" t="s">
        <v>135</v>
      </c>
      <c r="V19" s="61" t="s">
        <v>136</v>
      </c>
      <c r="W19" s="61" t="s">
        <v>137</v>
      </c>
      <c r="X19" s="62" t="s">
        <v>138</v>
      </c>
      <c r="Y19" s="62" t="s">
        <v>139</v>
      </c>
      <c r="Z19" s="62" t="s">
        <v>140</v>
      </c>
      <c r="AA19" s="61" t="s">
        <v>141</v>
      </c>
      <c r="AB19" s="62" t="s">
        <v>142</v>
      </c>
      <c r="AC19" s="61" t="s">
        <v>143</v>
      </c>
      <c r="AD19" s="62" t="s">
        <v>144</v>
      </c>
      <c r="AE19" s="62" t="s">
        <v>145</v>
      </c>
      <c r="AF19" s="62" t="s">
        <v>146</v>
      </c>
      <c r="AG19" s="62" t="s">
        <v>147</v>
      </c>
      <c r="AH19" s="62" t="s">
        <v>148</v>
      </c>
      <c r="AI19" s="62" t="s">
        <v>149</v>
      </c>
      <c r="AJ19" s="62" t="s">
        <v>150</v>
      </c>
      <c r="AK19" s="62" t="s">
        <v>151</v>
      </c>
      <c r="AL19" s="62" t="s">
        <v>152</v>
      </c>
      <c r="AM19" s="62" t="s">
        <v>153</v>
      </c>
      <c r="AN19" s="62" t="s">
        <v>154</v>
      </c>
      <c r="AO19" s="62" t="s">
        <v>155</v>
      </c>
      <c r="AP19" s="62" t="s">
        <v>156</v>
      </c>
      <c r="AQ19" s="62" t="s">
        <v>157</v>
      </c>
      <c r="AR19" s="62" t="s">
        <v>534</v>
      </c>
      <c r="AS19" s="221" t="s">
        <v>535</v>
      </c>
      <c r="AT19" s="222" t="s">
        <v>544</v>
      </c>
      <c r="AU19" s="181" t="s">
        <v>506</v>
      </c>
      <c r="AV19"/>
      <c r="AW19"/>
      <c r="AX19"/>
      <c r="AY19"/>
      <c r="AZ19"/>
      <c r="BA19"/>
      <c r="BB19"/>
      <c r="BC19"/>
    </row>
    <row r="20" spans="1:47" s="69" customFormat="1" ht="24" customHeight="1">
      <c r="A20" s="63"/>
      <c r="B20" s="64"/>
      <c r="C20" s="65"/>
      <c r="D20" s="66"/>
      <c r="E20" s="67"/>
      <c r="F20" s="219">
        <f>SUM(F21:F320)</f>
        <v>0</v>
      </c>
      <c r="G20" s="67"/>
      <c r="H20" s="67"/>
      <c r="I20" s="67"/>
      <c r="J20" s="67" t="s">
        <v>59</v>
      </c>
      <c r="K20" s="67"/>
      <c r="L20" s="67"/>
      <c r="M20" s="67" t="s">
        <v>59</v>
      </c>
      <c r="N20" s="67"/>
      <c r="O20" s="68"/>
      <c r="P20" s="68"/>
      <c r="Q20" s="67" t="s">
        <v>553</v>
      </c>
      <c r="R20" s="67" t="s">
        <v>59</v>
      </c>
      <c r="S20" s="619" t="s">
        <v>537</v>
      </c>
      <c r="T20" s="620"/>
      <c r="U20" s="620"/>
      <c r="V20" s="620"/>
      <c r="W20" s="620"/>
      <c r="X20" s="620"/>
      <c r="Y20" s="620"/>
      <c r="Z20" s="620"/>
      <c r="AA20" s="620"/>
      <c r="AB20" s="620"/>
      <c r="AC20" s="620"/>
      <c r="AD20" s="620"/>
      <c r="AE20" s="620"/>
      <c r="AF20" s="620"/>
      <c r="AG20" s="620"/>
      <c r="AH20" s="620"/>
      <c r="AI20" s="620"/>
      <c r="AJ20" s="620"/>
      <c r="AK20" s="620"/>
      <c r="AL20" s="620"/>
      <c r="AM20" s="620"/>
      <c r="AN20" s="620"/>
      <c r="AO20" s="620"/>
      <c r="AP20" s="620"/>
      <c r="AQ20" s="620"/>
      <c r="AR20" s="620"/>
      <c r="AS20" s="620"/>
      <c r="AT20" s="621"/>
      <c r="AU20" s="179"/>
    </row>
    <row r="21" spans="1:47" s="83" customFormat="1" ht="13.5">
      <c r="A21" s="70">
        <f>IF(E21&amp;F21&amp;G21&amp;H21&amp;I21&amp;J21&amp;K21&amp;L21&amp;M21&amp;N21&amp;O21&amp;P21&amp;Q21&amp;R21&amp;S21&amp;T21&amp;U21&amp;V21&amp;W21&amp;X21&amp;Y21&amp;Z21&amp;AA21&amp;AB21&amp;AC21&amp;AD21&amp;AE21&amp;AF21&amp;AG21&amp;AH21&amp;AI21&amp;AJ21&amp;AK21&amp;AL21&amp;AM21&amp;AN21&amp;AO21&amp;AP21&amp;AQ21="",IF(D21="",IF(B21="",1,"!"),"!"),IF(D21="","!",IF(B21="","!",1)))</f>
        <v>1</v>
      </c>
      <c r="B21" s="71"/>
      <c r="C21" s="72">
        <f aca="true" t="shared" si="0" ref="C21:C84">IF(B21="","","-")</f>
      </c>
      <c r="D21" s="73"/>
      <c r="E21" s="74"/>
      <c r="F21" s="75"/>
      <c r="G21" s="75"/>
      <c r="H21" s="76"/>
      <c r="I21" s="76"/>
      <c r="J21" s="77"/>
      <c r="K21" s="76"/>
      <c r="L21" s="76"/>
      <c r="M21" s="77"/>
      <c r="N21" s="76"/>
      <c r="O21" s="76"/>
      <c r="P21" s="76"/>
      <c r="Q21" s="77"/>
      <c r="R21" s="78"/>
      <c r="S21" s="79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1"/>
      <c r="AQ21" s="80"/>
      <c r="AR21" s="80"/>
      <c r="AS21" s="80"/>
      <c r="AT21" s="82"/>
      <c r="AU21" s="175"/>
    </row>
    <row r="22" spans="1:47" s="26" customFormat="1" ht="13.5">
      <c r="A22" s="70">
        <f>IF(E22&amp;F22&amp;G22&amp;H22&amp;I22&amp;J22&amp;K22&amp;L22&amp;M22&amp;N22&amp;O22&amp;P22&amp;Q22&amp;R22&amp;S22&amp;T22&amp;U22&amp;V22&amp;W22&amp;X22&amp;Y22&amp;Z22&amp;AA22&amp;AB22&amp;AC22&amp;AD22&amp;AE22&amp;AF22&amp;AG22&amp;AH22&amp;AI22&amp;AJ22&amp;AK22&amp;AL22&amp;AM22&amp;AN22&amp;AO22&amp;AP22&amp;AQ22="",IF(D22="",IF(B22="",2,"!"),"!"),IF(D22="","!",IF(B22="","!",2)))</f>
        <v>2</v>
      </c>
      <c r="B22" s="71"/>
      <c r="C22" s="72">
        <f t="shared" si="0"/>
      </c>
      <c r="D22" s="73"/>
      <c r="E22" s="74"/>
      <c r="F22" s="75"/>
      <c r="G22" s="75"/>
      <c r="H22" s="76"/>
      <c r="I22" s="76"/>
      <c r="J22" s="77"/>
      <c r="K22" s="76"/>
      <c r="L22" s="76"/>
      <c r="M22" s="77"/>
      <c r="N22" s="76"/>
      <c r="O22" s="76"/>
      <c r="P22" s="76"/>
      <c r="Q22" s="77"/>
      <c r="R22" s="78"/>
      <c r="S22" s="79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1"/>
      <c r="AQ22" s="80"/>
      <c r="AR22" s="80"/>
      <c r="AS22" s="80"/>
      <c r="AT22" s="82"/>
      <c r="AU22" s="176"/>
    </row>
    <row r="23" spans="1:47" s="26" customFormat="1" ht="13.5">
      <c r="A23" s="70">
        <f>IF(E23&amp;F23&amp;G23&amp;H23&amp;I23&amp;J23&amp;K23&amp;L23&amp;M23&amp;N23&amp;O23&amp;P23&amp;Q23&amp;R23&amp;S23&amp;T23&amp;U23&amp;V23&amp;W23&amp;X23&amp;Y23&amp;Z23&amp;AA23&amp;AB23&amp;AC23&amp;AD23&amp;AE23&amp;AF23&amp;AG23&amp;AH23&amp;AI23&amp;AJ23&amp;AK23&amp;AL23&amp;AM23&amp;AN23&amp;AO23&amp;AP23&amp;AQ23="",IF(D23="",IF(B23="",3,"!"),"!"),IF(D23="","!",IF(B23="","!",3)))</f>
        <v>3</v>
      </c>
      <c r="B23" s="71"/>
      <c r="C23" s="72">
        <f t="shared" si="0"/>
      </c>
      <c r="D23" s="73"/>
      <c r="E23" s="74"/>
      <c r="F23" s="75"/>
      <c r="G23" s="75"/>
      <c r="H23" s="76"/>
      <c r="I23" s="76"/>
      <c r="J23" s="77"/>
      <c r="K23" s="76"/>
      <c r="L23" s="76"/>
      <c r="M23" s="77"/>
      <c r="N23" s="76"/>
      <c r="O23" s="76"/>
      <c r="P23" s="76"/>
      <c r="Q23" s="77"/>
      <c r="R23" s="78"/>
      <c r="S23" s="79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1"/>
      <c r="AQ23" s="80"/>
      <c r="AR23" s="80"/>
      <c r="AS23" s="80"/>
      <c r="AT23" s="82"/>
      <c r="AU23" s="176"/>
    </row>
    <row r="24" spans="1:47" s="26" customFormat="1" ht="13.5">
      <c r="A24" s="70">
        <f>IF(E24&amp;F24&amp;G24&amp;H24&amp;I24&amp;J24&amp;K24&amp;L24&amp;M24&amp;N24&amp;O24&amp;P24&amp;Q24&amp;R24&amp;S24&amp;T24&amp;U24&amp;V24&amp;W24&amp;X24&amp;Y24&amp;Z24&amp;AA24&amp;AB24&amp;AC24&amp;AD24&amp;AE24&amp;AF24&amp;AG24&amp;AH24&amp;AI24&amp;AJ24&amp;AK24&amp;AL24&amp;AM24&amp;AN24&amp;AO24&amp;AP24&amp;AQ24="",IF(D24="",IF(B24="",4,"!"),"!"),IF(D24="","!",IF(B24="","!",4)))</f>
        <v>4</v>
      </c>
      <c r="B24" s="71"/>
      <c r="C24" s="72">
        <f t="shared" si="0"/>
      </c>
      <c r="D24" s="73"/>
      <c r="E24" s="74"/>
      <c r="F24" s="75"/>
      <c r="G24" s="75"/>
      <c r="H24" s="76"/>
      <c r="I24" s="76"/>
      <c r="J24" s="77"/>
      <c r="K24" s="76"/>
      <c r="L24" s="76"/>
      <c r="M24" s="77"/>
      <c r="N24" s="76"/>
      <c r="O24" s="76"/>
      <c r="P24" s="76"/>
      <c r="Q24" s="77"/>
      <c r="R24" s="78"/>
      <c r="S24" s="79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1"/>
      <c r="AQ24" s="80"/>
      <c r="AR24" s="80"/>
      <c r="AS24" s="80"/>
      <c r="AT24" s="82"/>
      <c r="AU24" s="176"/>
    </row>
    <row r="25" spans="1:47" s="26" customFormat="1" ht="13.5">
      <c r="A25" s="70">
        <f>IF(E25&amp;F25&amp;G25&amp;H25&amp;I25&amp;J25&amp;K25&amp;L25&amp;M25&amp;N25&amp;O25&amp;P25&amp;Q25&amp;R25&amp;S25&amp;T25&amp;U25&amp;V25&amp;W25&amp;X25&amp;Y25&amp;Z25&amp;AA25&amp;AB25&amp;AC25&amp;AD25&amp;AE25&amp;AF25&amp;AG25&amp;AH25&amp;AI25&amp;AJ25&amp;AK25&amp;AL25&amp;AM25&amp;AN25&amp;AO25&amp;AP25&amp;AQ25="",IF(D25="",IF(B25="",5,"!"),"!"),IF(D25="","!",IF(B25="","!",5)))</f>
        <v>5</v>
      </c>
      <c r="B25" s="71"/>
      <c r="C25" s="72">
        <f t="shared" si="0"/>
      </c>
      <c r="D25" s="73"/>
      <c r="E25" s="74"/>
      <c r="F25" s="75"/>
      <c r="G25" s="75"/>
      <c r="H25" s="76"/>
      <c r="I25" s="76"/>
      <c r="J25" s="77"/>
      <c r="K25" s="76"/>
      <c r="L25" s="76"/>
      <c r="M25" s="77"/>
      <c r="N25" s="76"/>
      <c r="O25" s="76"/>
      <c r="P25" s="76"/>
      <c r="Q25" s="77"/>
      <c r="R25" s="78"/>
      <c r="S25" s="79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1"/>
      <c r="AQ25" s="80"/>
      <c r="AR25" s="80"/>
      <c r="AS25" s="80"/>
      <c r="AT25" s="82"/>
      <c r="AU25" s="176"/>
    </row>
    <row r="26" spans="1:47" s="26" customFormat="1" ht="13.5">
      <c r="A26" s="70">
        <f>IF(E26&amp;F26&amp;G26&amp;H26&amp;I26&amp;J26&amp;K26&amp;L26&amp;M26&amp;N26&amp;O26&amp;P26&amp;Q26&amp;R26&amp;S26&amp;T26&amp;U26&amp;V26&amp;W26&amp;X26&amp;Y26&amp;Z26&amp;AA26&amp;AB26&amp;AC26&amp;AD26&amp;AE26&amp;AF26&amp;AG26&amp;AH26&amp;AI26&amp;AJ26&amp;AK26&amp;AL26&amp;AM26&amp;AN26&amp;AO26&amp;AP26&amp;AQ26="",IF(D26="",IF(B26="",6,"!"),"!"),IF(D26="","!",IF(B26="","!",6)))</f>
        <v>6</v>
      </c>
      <c r="B26" s="71"/>
      <c r="C26" s="72">
        <f t="shared" si="0"/>
      </c>
      <c r="D26" s="73"/>
      <c r="E26" s="74"/>
      <c r="F26" s="75"/>
      <c r="G26" s="75"/>
      <c r="H26" s="76"/>
      <c r="I26" s="76"/>
      <c r="J26" s="77"/>
      <c r="K26" s="76"/>
      <c r="L26" s="76"/>
      <c r="M26" s="77"/>
      <c r="N26" s="76"/>
      <c r="O26" s="76"/>
      <c r="P26" s="76"/>
      <c r="Q26" s="77"/>
      <c r="R26" s="78"/>
      <c r="S26" s="79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1"/>
      <c r="AQ26" s="80"/>
      <c r="AR26" s="80"/>
      <c r="AS26" s="80"/>
      <c r="AT26" s="82"/>
      <c r="AU26" s="176"/>
    </row>
    <row r="27" spans="1:47" s="26" customFormat="1" ht="13.5">
      <c r="A27" s="70">
        <f>IF(E27&amp;F27&amp;G27&amp;H27&amp;I27&amp;J27&amp;K27&amp;L27&amp;M27&amp;N27&amp;O27&amp;P27&amp;Q27&amp;R27&amp;S27&amp;T27&amp;U27&amp;V27&amp;W27&amp;X27&amp;Y27&amp;Z27&amp;AA27&amp;AB27&amp;AC27&amp;AD27&amp;AE27&amp;AF27&amp;AG27&amp;AH27&amp;AI27&amp;AJ27&amp;AK27&amp;AL27&amp;AM27&amp;AN27&amp;AO27&amp;AP27&amp;AQ27="",IF(D27="",IF(B27="",7,"!"),"!"),IF(D27="","!",IF(B27="","!",7)))</f>
        <v>7</v>
      </c>
      <c r="B27" s="71"/>
      <c r="C27" s="72">
        <f t="shared" si="0"/>
      </c>
      <c r="D27" s="73"/>
      <c r="E27" s="74"/>
      <c r="F27" s="75"/>
      <c r="G27" s="75"/>
      <c r="H27" s="76"/>
      <c r="I27" s="76"/>
      <c r="J27" s="77"/>
      <c r="K27" s="76"/>
      <c r="L27" s="76"/>
      <c r="M27" s="77"/>
      <c r="N27" s="76"/>
      <c r="O27" s="76"/>
      <c r="P27" s="76"/>
      <c r="Q27" s="77"/>
      <c r="R27" s="78"/>
      <c r="S27" s="79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1"/>
      <c r="AQ27" s="80"/>
      <c r="AR27" s="80"/>
      <c r="AS27" s="80"/>
      <c r="AT27" s="82"/>
      <c r="AU27" s="176"/>
    </row>
    <row r="28" spans="1:47" s="24" customFormat="1" ht="13.5">
      <c r="A28" s="70">
        <f>IF(E28&amp;F28&amp;G28&amp;H28&amp;I28&amp;J28&amp;K28&amp;L28&amp;M28&amp;N28&amp;O28&amp;P28&amp;Q28&amp;R28&amp;S28&amp;T28&amp;U28&amp;V28&amp;W28&amp;X28&amp;Y28&amp;Z28&amp;AA28&amp;AB28&amp;AC28&amp;AD28&amp;AE28&amp;AF28&amp;AG28&amp;AH28&amp;AI28&amp;AJ28&amp;AK28&amp;AL28&amp;AM28&amp;AN28&amp;AO28&amp;AP28&amp;AQ28="",IF(D28="",IF(B28="",8,"!"),"!"),IF(D28="","!",IF(B28="","!",8)))</f>
        <v>8</v>
      </c>
      <c r="B28" s="71"/>
      <c r="C28" s="72">
        <f t="shared" si="0"/>
      </c>
      <c r="D28" s="73"/>
      <c r="E28" s="74"/>
      <c r="F28" s="75"/>
      <c r="G28" s="75"/>
      <c r="H28" s="76"/>
      <c r="I28" s="76"/>
      <c r="J28" s="77"/>
      <c r="K28" s="76"/>
      <c r="L28" s="76"/>
      <c r="M28" s="77"/>
      <c r="N28" s="76"/>
      <c r="O28" s="76"/>
      <c r="P28" s="76"/>
      <c r="Q28" s="77"/>
      <c r="R28" s="78"/>
      <c r="S28" s="79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1"/>
      <c r="AQ28" s="80"/>
      <c r="AR28" s="80"/>
      <c r="AS28" s="80"/>
      <c r="AT28" s="82"/>
      <c r="AU28" s="177"/>
    </row>
    <row r="29" spans="1:47" s="24" customFormat="1" ht="13.5">
      <c r="A29" s="70">
        <f>IF(E29&amp;F29&amp;G29&amp;H29&amp;I29&amp;J29&amp;K29&amp;L29&amp;M29&amp;N29&amp;O29&amp;P29&amp;Q29&amp;R29&amp;S29&amp;T29&amp;U29&amp;V29&amp;W29&amp;X29&amp;Y29&amp;Z29&amp;AA29&amp;AB29&amp;AC29&amp;AD29&amp;AE29&amp;AF29&amp;AG29&amp;AH29&amp;AI29&amp;AJ29&amp;AK29&amp;AL29&amp;AM29&amp;AN29&amp;AO29&amp;AP29&amp;AQ29="",IF(D29="",IF(B29="",9,"!"),"!"),IF(D29="","!",IF(B29="","!",9)))</f>
        <v>9</v>
      </c>
      <c r="B29" s="71"/>
      <c r="C29" s="72">
        <f t="shared" si="0"/>
      </c>
      <c r="D29" s="73"/>
      <c r="E29" s="74"/>
      <c r="F29" s="75"/>
      <c r="G29" s="75"/>
      <c r="H29" s="76"/>
      <c r="I29" s="76"/>
      <c r="J29" s="77"/>
      <c r="K29" s="76"/>
      <c r="L29" s="76"/>
      <c r="M29" s="77"/>
      <c r="N29" s="76"/>
      <c r="O29" s="76"/>
      <c r="P29" s="76"/>
      <c r="Q29" s="77"/>
      <c r="R29" s="78"/>
      <c r="S29" s="79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1"/>
      <c r="AQ29" s="80"/>
      <c r="AR29" s="80"/>
      <c r="AS29" s="80"/>
      <c r="AT29" s="82"/>
      <c r="AU29" s="177"/>
    </row>
    <row r="30" spans="1:47" s="24" customFormat="1" ht="13.5">
      <c r="A30" s="70">
        <f>IF(E30&amp;F30&amp;G30&amp;H30&amp;I30&amp;J30&amp;K30&amp;L30&amp;M30&amp;N30&amp;O30&amp;P30&amp;Q30&amp;R30&amp;S30&amp;T30&amp;U30&amp;V30&amp;W30&amp;X30&amp;Y30&amp;Z30&amp;AA30&amp;AB30&amp;AC30&amp;AD30&amp;AE30&amp;AF30&amp;AG30&amp;AH30&amp;AI30&amp;AJ30&amp;AK30&amp;AL30&amp;AM30&amp;AN30&amp;AO30&amp;AP30&amp;AQ30="",IF(D30="",IF(B30="",10,"!"),"!"),IF(D30="","!",IF(B30="","!",10)))</f>
        <v>10</v>
      </c>
      <c r="B30" s="71"/>
      <c r="C30" s="72">
        <f t="shared" si="0"/>
      </c>
      <c r="D30" s="73"/>
      <c r="E30" s="74"/>
      <c r="F30" s="75"/>
      <c r="G30" s="75"/>
      <c r="H30" s="76"/>
      <c r="I30" s="76"/>
      <c r="J30" s="77"/>
      <c r="K30" s="76"/>
      <c r="L30" s="76"/>
      <c r="M30" s="77"/>
      <c r="N30" s="76"/>
      <c r="O30" s="76"/>
      <c r="P30" s="76"/>
      <c r="Q30" s="77"/>
      <c r="R30" s="78"/>
      <c r="S30" s="79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1"/>
      <c r="AQ30" s="80"/>
      <c r="AR30" s="80"/>
      <c r="AS30" s="80"/>
      <c r="AT30" s="82"/>
      <c r="AU30" s="177"/>
    </row>
    <row r="31" spans="1:47" s="24" customFormat="1" ht="13.5">
      <c r="A31" s="70">
        <f>IF(E31&amp;F31&amp;G31&amp;H31&amp;I31&amp;J31&amp;K31&amp;L31&amp;M31&amp;N31&amp;O31&amp;P31&amp;Q31&amp;R31&amp;S31&amp;T31&amp;U31&amp;V31&amp;W31&amp;X31&amp;Y31&amp;Z31&amp;AA31&amp;AB31&amp;AC31&amp;AD31&amp;AE31&amp;AF31&amp;AG31&amp;AH31&amp;AI31&amp;AJ31&amp;AK31&amp;AL31&amp;AM31&amp;AN31&amp;AO31&amp;AP31&amp;AQ31="",IF(D31="",IF(B31="",11,"!"),"!"),IF(D31="","!",IF(B31="","!",11)))</f>
        <v>11</v>
      </c>
      <c r="B31" s="71"/>
      <c r="C31" s="72">
        <f t="shared" si="0"/>
      </c>
      <c r="D31" s="73"/>
      <c r="E31" s="74"/>
      <c r="F31" s="75"/>
      <c r="G31" s="75"/>
      <c r="H31" s="76"/>
      <c r="I31" s="76"/>
      <c r="J31" s="77"/>
      <c r="K31" s="76"/>
      <c r="L31" s="76"/>
      <c r="M31" s="77"/>
      <c r="N31" s="76"/>
      <c r="O31" s="76"/>
      <c r="P31" s="76"/>
      <c r="Q31" s="77"/>
      <c r="R31" s="78"/>
      <c r="S31" s="79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2"/>
      <c r="AU31" s="177"/>
    </row>
    <row r="32" spans="1:47" s="24" customFormat="1" ht="13.5">
      <c r="A32" s="70">
        <f>IF(E32&amp;F32&amp;G32&amp;H32&amp;I32&amp;J32&amp;K32&amp;L32&amp;M32&amp;N32&amp;O32&amp;P32&amp;Q32&amp;R32&amp;S32&amp;T32&amp;U32&amp;V32&amp;W32&amp;X32&amp;Y32&amp;Z32&amp;AA32&amp;AB32&amp;AC32&amp;AD32&amp;AE32&amp;AF32&amp;AG32&amp;AH32&amp;AI32&amp;AJ32&amp;AK32&amp;AL32&amp;AM32&amp;AN32&amp;AO32&amp;AP32&amp;AQ32="",IF(D32="",IF(B32="",12,"!"),"!"),IF(D32="","!",IF(B32="","!",12)))</f>
        <v>12</v>
      </c>
      <c r="B32" s="71"/>
      <c r="C32" s="72">
        <f t="shared" si="0"/>
      </c>
      <c r="D32" s="73"/>
      <c r="E32" s="74"/>
      <c r="F32" s="75"/>
      <c r="G32" s="75"/>
      <c r="H32" s="76"/>
      <c r="I32" s="76"/>
      <c r="J32" s="77"/>
      <c r="K32" s="76"/>
      <c r="L32" s="76"/>
      <c r="M32" s="77"/>
      <c r="N32" s="76"/>
      <c r="O32" s="76"/>
      <c r="P32" s="76"/>
      <c r="Q32" s="77"/>
      <c r="R32" s="78"/>
      <c r="S32" s="79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1"/>
      <c r="AQ32" s="80"/>
      <c r="AR32" s="80"/>
      <c r="AS32" s="80"/>
      <c r="AT32" s="82"/>
      <c r="AU32" s="177"/>
    </row>
    <row r="33" spans="1:47" s="24" customFormat="1" ht="13.5">
      <c r="A33" s="70">
        <f>IF(E33&amp;F33&amp;G33&amp;H33&amp;I33&amp;J33&amp;K33&amp;L33&amp;M33&amp;N33&amp;O33&amp;P33&amp;Q33&amp;R33&amp;S33&amp;T33&amp;U33&amp;V33&amp;W33&amp;X33&amp;Y33&amp;Z33&amp;AA33&amp;AB33&amp;AC33&amp;AD33&amp;AE33&amp;AF33&amp;AG33&amp;AH33&amp;AI33&amp;AJ33&amp;AK33&amp;AL33&amp;AM33&amp;AN33&amp;AO33&amp;AP33&amp;AQ33="",IF(D33="",IF(B33="",13,"!"),"!"),IF(D33="","!",IF(B33="","!",13)))</f>
        <v>13</v>
      </c>
      <c r="B33" s="71"/>
      <c r="C33" s="72">
        <f t="shared" si="0"/>
      </c>
      <c r="D33" s="73"/>
      <c r="E33" s="74"/>
      <c r="F33" s="75"/>
      <c r="G33" s="75"/>
      <c r="H33" s="76"/>
      <c r="I33" s="76"/>
      <c r="J33" s="77"/>
      <c r="K33" s="76"/>
      <c r="L33" s="76"/>
      <c r="M33" s="77"/>
      <c r="N33" s="76"/>
      <c r="O33" s="76"/>
      <c r="P33" s="76"/>
      <c r="Q33" s="77"/>
      <c r="R33" s="78"/>
      <c r="S33" s="79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1"/>
      <c r="AQ33" s="80"/>
      <c r="AR33" s="80"/>
      <c r="AS33" s="80"/>
      <c r="AT33" s="82"/>
      <c r="AU33" s="177"/>
    </row>
    <row r="34" spans="1:47" s="24" customFormat="1" ht="13.5">
      <c r="A34" s="70">
        <f>IF(E34&amp;F34&amp;G34&amp;H34&amp;I34&amp;J34&amp;K34&amp;L34&amp;M34&amp;N34&amp;O34&amp;P34&amp;Q34&amp;R34&amp;S34&amp;T34&amp;U34&amp;V34&amp;W34&amp;X34&amp;Y34&amp;Z34&amp;AA34&amp;AB34&amp;AC34&amp;AD34&amp;AE34&amp;AF34&amp;AG34&amp;AH34&amp;AI34&amp;AJ34&amp;AK34&amp;AL34&amp;AM34&amp;AN34&amp;AO34&amp;AP34&amp;AQ34="",IF(D34="",IF(B34="",14,"!"),"!"),IF(D34="","!",IF(B34="","!",14)))</f>
        <v>14</v>
      </c>
      <c r="B34" s="71"/>
      <c r="C34" s="72">
        <f t="shared" si="0"/>
      </c>
      <c r="D34" s="73"/>
      <c r="E34" s="74"/>
      <c r="F34" s="75"/>
      <c r="G34" s="75"/>
      <c r="H34" s="76"/>
      <c r="I34" s="76"/>
      <c r="J34" s="77"/>
      <c r="K34" s="76"/>
      <c r="L34" s="76"/>
      <c r="M34" s="77"/>
      <c r="N34" s="76"/>
      <c r="O34" s="76"/>
      <c r="P34" s="76"/>
      <c r="Q34" s="77"/>
      <c r="R34" s="78"/>
      <c r="S34" s="79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1"/>
      <c r="AQ34" s="80"/>
      <c r="AR34" s="80"/>
      <c r="AS34" s="80"/>
      <c r="AT34" s="82"/>
      <c r="AU34" s="177"/>
    </row>
    <row r="35" spans="1:47" s="24" customFormat="1" ht="13.5">
      <c r="A35" s="70">
        <f>IF(E35&amp;F35&amp;G35&amp;H35&amp;I35&amp;J35&amp;K35&amp;L35&amp;M35&amp;N35&amp;O35&amp;P35&amp;Q35&amp;R35&amp;S35&amp;T35&amp;U35&amp;V35&amp;W35&amp;X35&amp;Y35&amp;Z35&amp;AA35&amp;AB35&amp;AC35&amp;AD35&amp;AE35&amp;AF35&amp;AG35&amp;AH35&amp;AI35&amp;AJ35&amp;AK35&amp;AL35&amp;AM35&amp;AN35&amp;AO35&amp;AP35&amp;AQ35="",IF(D35="",IF(B35="",15,"!"),"!"),IF(D35="","!",IF(B35="","!",15)))</f>
        <v>15</v>
      </c>
      <c r="B35" s="71"/>
      <c r="C35" s="72">
        <f t="shared" si="0"/>
      </c>
      <c r="D35" s="73"/>
      <c r="E35" s="74"/>
      <c r="F35" s="75"/>
      <c r="G35" s="75"/>
      <c r="H35" s="76"/>
      <c r="I35" s="76"/>
      <c r="J35" s="77"/>
      <c r="K35" s="76"/>
      <c r="L35" s="76"/>
      <c r="M35" s="77"/>
      <c r="N35" s="76"/>
      <c r="O35" s="76"/>
      <c r="P35" s="76"/>
      <c r="Q35" s="77"/>
      <c r="R35" s="78"/>
      <c r="S35" s="79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1"/>
      <c r="AQ35" s="80"/>
      <c r="AR35" s="80"/>
      <c r="AS35" s="80"/>
      <c r="AT35" s="82"/>
      <c r="AU35" s="177"/>
    </row>
    <row r="36" spans="1:47" s="24" customFormat="1" ht="13.5">
      <c r="A36" s="70">
        <f>IF(E36&amp;F36&amp;G36&amp;H36&amp;I36&amp;J36&amp;K36&amp;L36&amp;M36&amp;N36&amp;O36&amp;P36&amp;Q36&amp;R36&amp;S36&amp;T36&amp;U36&amp;V36&amp;W36&amp;X36&amp;Y36&amp;Z36&amp;AA36&amp;AB36&amp;AC36&amp;AD36&amp;AE36&amp;AF36&amp;AG36&amp;AH36&amp;AI36&amp;AJ36&amp;AK36&amp;AL36&amp;AM36&amp;AN36&amp;AO36&amp;AP36&amp;AQ36="",IF(D36="",IF(B36="",16,"!"),"!"),IF(D36="","!",IF(B36="","!",16)))</f>
        <v>16</v>
      </c>
      <c r="B36" s="71"/>
      <c r="C36" s="72">
        <f t="shared" si="0"/>
      </c>
      <c r="D36" s="73"/>
      <c r="E36" s="74"/>
      <c r="F36" s="75"/>
      <c r="G36" s="75"/>
      <c r="H36" s="76"/>
      <c r="I36" s="76"/>
      <c r="J36" s="77"/>
      <c r="K36" s="76"/>
      <c r="L36" s="76"/>
      <c r="M36" s="77"/>
      <c r="N36" s="76"/>
      <c r="O36" s="76"/>
      <c r="P36" s="76"/>
      <c r="Q36" s="77"/>
      <c r="R36" s="78"/>
      <c r="S36" s="79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1"/>
      <c r="AQ36" s="80"/>
      <c r="AR36" s="80"/>
      <c r="AS36" s="80"/>
      <c r="AT36" s="82"/>
      <c r="AU36" s="177"/>
    </row>
    <row r="37" spans="1:47" s="24" customFormat="1" ht="13.5">
      <c r="A37" s="70">
        <f>IF(E37&amp;F37&amp;G37&amp;H37&amp;I37&amp;J37&amp;K37&amp;L37&amp;M37&amp;N37&amp;O37&amp;P37&amp;Q37&amp;R37&amp;S37&amp;T37&amp;U37&amp;V37&amp;W37&amp;X37&amp;Y37&amp;Z37&amp;AA37&amp;AB37&amp;AC37&amp;AD37&amp;AE37&amp;AF37&amp;AG37&amp;AH37&amp;AI37&amp;AJ37&amp;AK37&amp;AL37&amp;AM37&amp;AN37&amp;AO37&amp;AP37&amp;AQ37="",IF(D37="",IF(B37="",17,"!"),"!"),IF(D37="","!",IF(B37="","!",17)))</f>
        <v>17</v>
      </c>
      <c r="B37" s="71"/>
      <c r="C37" s="72">
        <f t="shared" si="0"/>
      </c>
      <c r="D37" s="73"/>
      <c r="E37" s="74"/>
      <c r="F37" s="75"/>
      <c r="G37" s="75"/>
      <c r="H37" s="76"/>
      <c r="I37" s="76"/>
      <c r="J37" s="77"/>
      <c r="K37" s="76"/>
      <c r="L37" s="76"/>
      <c r="M37" s="77"/>
      <c r="N37" s="76"/>
      <c r="O37" s="76"/>
      <c r="P37" s="76"/>
      <c r="Q37" s="77"/>
      <c r="R37" s="78"/>
      <c r="S37" s="79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1"/>
      <c r="AQ37" s="80"/>
      <c r="AR37" s="80"/>
      <c r="AS37" s="80"/>
      <c r="AT37" s="82"/>
      <c r="AU37" s="177"/>
    </row>
    <row r="38" spans="1:47" s="24" customFormat="1" ht="13.5">
      <c r="A38" s="70">
        <f>IF(E38&amp;F38&amp;G38&amp;H38&amp;I38&amp;J38&amp;K38&amp;L38&amp;M38&amp;N38&amp;O38&amp;P38&amp;Q38&amp;R38&amp;S38&amp;T38&amp;U38&amp;V38&amp;W38&amp;X38&amp;Y38&amp;Z38&amp;AA38&amp;AB38&amp;AC38&amp;AD38&amp;AE38&amp;AF38&amp;AG38&amp;AH38&amp;AI38&amp;AJ38&amp;AK38&amp;AL38&amp;AM38&amp;AN38&amp;AO38&amp;AP38&amp;AQ38="",IF(D38="",IF(B38="",18,"!"),"!"),IF(D38="","!",IF(B38="","!",18)))</f>
        <v>18</v>
      </c>
      <c r="B38" s="71"/>
      <c r="C38" s="72">
        <f t="shared" si="0"/>
      </c>
      <c r="D38" s="73"/>
      <c r="E38" s="74"/>
      <c r="F38" s="75"/>
      <c r="G38" s="75"/>
      <c r="H38" s="76"/>
      <c r="I38" s="76"/>
      <c r="J38" s="77"/>
      <c r="K38" s="76"/>
      <c r="L38" s="76"/>
      <c r="M38" s="77"/>
      <c r="N38" s="76"/>
      <c r="O38" s="76"/>
      <c r="P38" s="76"/>
      <c r="Q38" s="77"/>
      <c r="R38" s="78"/>
      <c r="S38" s="79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1"/>
      <c r="AQ38" s="80"/>
      <c r="AR38" s="80"/>
      <c r="AS38" s="80"/>
      <c r="AT38" s="82"/>
      <c r="AU38" s="177"/>
    </row>
    <row r="39" spans="1:47" s="24" customFormat="1" ht="13.5">
      <c r="A39" s="70">
        <f>IF(E39&amp;F39&amp;G39&amp;H39&amp;I39&amp;J39&amp;K39&amp;L39&amp;M39&amp;N39&amp;O39&amp;P39&amp;Q39&amp;R39&amp;S39&amp;T39&amp;U39&amp;V39&amp;W39&amp;X39&amp;Y39&amp;Z39&amp;AA39&amp;AB39&amp;AC39&amp;AD39&amp;AE39&amp;AF39&amp;AG39&amp;AH39&amp;AI39&amp;AJ39&amp;AK39&amp;AL39&amp;AM39&amp;AN39&amp;AO39&amp;AP39&amp;AQ39="",IF(D39="",IF(B39="",19,"!"),"!"),IF(D39="","!",IF(B39="","!",19)))</f>
        <v>19</v>
      </c>
      <c r="B39" s="71"/>
      <c r="C39" s="72">
        <f t="shared" si="0"/>
      </c>
      <c r="D39" s="73"/>
      <c r="E39" s="74"/>
      <c r="F39" s="75"/>
      <c r="G39" s="75"/>
      <c r="H39" s="76"/>
      <c r="I39" s="76"/>
      <c r="J39" s="77"/>
      <c r="K39" s="76"/>
      <c r="L39" s="76"/>
      <c r="M39" s="77"/>
      <c r="N39" s="76"/>
      <c r="O39" s="76"/>
      <c r="P39" s="76"/>
      <c r="Q39" s="77"/>
      <c r="R39" s="78"/>
      <c r="S39" s="79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1"/>
      <c r="AQ39" s="80"/>
      <c r="AR39" s="80"/>
      <c r="AS39" s="80"/>
      <c r="AT39" s="82"/>
      <c r="AU39" s="177"/>
    </row>
    <row r="40" spans="1:47" s="24" customFormat="1" ht="13.5">
      <c r="A40" s="70">
        <f>IF(E40&amp;F40&amp;G40&amp;H40&amp;I40&amp;J40&amp;K40&amp;L40&amp;M40&amp;N40&amp;O40&amp;P40&amp;Q40&amp;R40&amp;S40&amp;T40&amp;U40&amp;V40&amp;W40&amp;X40&amp;Y40&amp;Z40&amp;AA40&amp;AB40&amp;AC40&amp;AD40&amp;AE40&amp;AF40&amp;AG40&amp;AH40&amp;AI40&amp;AJ40&amp;AK40&amp;AL40&amp;AM40&amp;AN40&amp;AO40&amp;AP40&amp;AQ40="",IF(D40="",IF(B40="",20,"!"),"!"),IF(D40="","!",IF(B40="","!",20)))</f>
        <v>20</v>
      </c>
      <c r="B40" s="71"/>
      <c r="C40" s="72">
        <f t="shared" si="0"/>
      </c>
      <c r="D40" s="73"/>
      <c r="E40" s="74"/>
      <c r="F40" s="75"/>
      <c r="G40" s="75"/>
      <c r="H40" s="76"/>
      <c r="I40" s="76"/>
      <c r="J40" s="77"/>
      <c r="K40" s="76"/>
      <c r="L40" s="76"/>
      <c r="M40" s="77"/>
      <c r="N40" s="76"/>
      <c r="O40" s="76"/>
      <c r="P40" s="76"/>
      <c r="Q40" s="77"/>
      <c r="R40" s="78"/>
      <c r="S40" s="79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1"/>
      <c r="AQ40" s="80"/>
      <c r="AR40" s="80"/>
      <c r="AS40" s="80"/>
      <c r="AT40" s="82"/>
      <c r="AU40" s="177"/>
    </row>
    <row r="41" spans="1:47" s="24" customFormat="1" ht="13.5">
      <c r="A41" s="70">
        <f>IF(E41&amp;F41&amp;G41&amp;H41&amp;I41&amp;J41&amp;K41&amp;L41&amp;M41&amp;N41&amp;O41&amp;P41&amp;Q41&amp;R41&amp;S41&amp;T41&amp;U41&amp;V41&amp;W41&amp;X41&amp;Y41&amp;Z41&amp;AA41&amp;AB41&amp;AC41&amp;AD41&amp;AE41&amp;AF41&amp;AG41&amp;AH41&amp;AI41&amp;AJ41&amp;AK41&amp;AL41&amp;AM41&amp;AN41&amp;AO41&amp;AP41&amp;AQ41="",IF(D41="",IF(B41="",21,"!"),"!"),IF(D41="","!",IF(B41="","!",21)))</f>
        <v>21</v>
      </c>
      <c r="B41" s="71"/>
      <c r="C41" s="72">
        <f t="shared" si="0"/>
      </c>
      <c r="D41" s="73"/>
      <c r="E41" s="74"/>
      <c r="F41" s="75"/>
      <c r="G41" s="75"/>
      <c r="H41" s="76"/>
      <c r="I41" s="76"/>
      <c r="J41" s="77"/>
      <c r="K41" s="76"/>
      <c r="L41" s="76"/>
      <c r="M41" s="77"/>
      <c r="N41" s="76"/>
      <c r="O41" s="76"/>
      <c r="P41" s="76"/>
      <c r="Q41" s="77"/>
      <c r="R41" s="78"/>
      <c r="S41" s="79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1"/>
      <c r="AQ41" s="80"/>
      <c r="AR41" s="80"/>
      <c r="AS41" s="80"/>
      <c r="AT41" s="82"/>
      <c r="AU41" s="177"/>
    </row>
    <row r="42" spans="1:47" s="24" customFormat="1" ht="13.5">
      <c r="A42" s="70">
        <f>IF(E42&amp;F42&amp;G42&amp;H42&amp;I42&amp;J42&amp;K42&amp;L42&amp;M42&amp;N42&amp;O42&amp;P42&amp;Q42&amp;R42&amp;S42&amp;T42&amp;U42&amp;V42&amp;W42&amp;X42&amp;Y42&amp;Z42&amp;AA42&amp;AB42&amp;AC42&amp;AD42&amp;AE42&amp;AF42&amp;AG42&amp;AH42&amp;AI42&amp;AJ42&amp;AK42&amp;AL42&amp;AM42&amp;AN42&amp;AO42&amp;AP42&amp;AQ42="",IF(D42="",IF(B42="",22,"!"),"!"),IF(D42="","!",IF(B42="","!",22)))</f>
        <v>22</v>
      </c>
      <c r="B42" s="71"/>
      <c r="C42" s="72">
        <f t="shared" si="0"/>
      </c>
      <c r="D42" s="73"/>
      <c r="E42" s="74"/>
      <c r="F42" s="75"/>
      <c r="G42" s="75"/>
      <c r="H42" s="76"/>
      <c r="I42" s="76"/>
      <c r="J42" s="77"/>
      <c r="K42" s="76"/>
      <c r="L42" s="76"/>
      <c r="M42" s="77"/>
      <c r="N42" s="76"/>
      <c r="O42" s="76"/>
      <c r="P42" s="76"/>
      <c r="Q42" s="77"/>
      <c r="R42" s="78"/>
      <c r="S42" s="79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1"/>
      <c r="AQ42" s="80"/>
      <c r="AR42" s="80"/>
      <c r="AS42" s="80"/>
      <c r="AT42" s="82"/>
      <c r="AU42" s="177"/>
    </row>
    <row r="43" spans="1:47" s="24" customFormat="1" ht="13.5">
      <c r="A43" s="70">
        <f>IF(E43&amp;F43&amp;G43&amp;H43&amp;I43&amp;J43&amp;K43&amp;L43&amp;M43&amp;N43&amp;O43&amp;P43&amp;Q43&amp;R43&amp;S43&amp;T43&amp;U43&amp;V43&amp;W43&amp;X43&amp;Y43&amp;Z43&amp;AA43&amp;AB43&amp;AC43&amp;AD43&amp;AE43&amp;AF43&amp;AG43&amp;AH43&amp;AI43&amp;AJ43&amp;AK43&amp;AL43&amp;AM43&amp;AN43&amp;AO43&amp;AP43&amp;AQ43="",IF(D43="",IF(B43="",23,"!"),"!"),IF(D43="","!",IF(B43="","!",23)))</f>
        <v>23</v>
      </c>
      <c r="B43" s="71"/>
      <c r="C43" s="72">
        <f t="shared" si="0"/>
      </c>
      <c r="D43" s="73"/>
      <c r="E43" s="74"/>
      <c r="F43" s="75"/>
      <c r="G43" s="75"/>
      <c r="H43" s="76"/>
      <c r="I43" s="76"/>
      <c r="J43" s="77"/>
      <c r="K43" s="76"/>
      <c r="L43" s="76"/>
      <c r="M43" s="77"/>
      <c r="N43" s="76"/>
      <c r="O43" s="76"/>
      <c r="P43" s="76"/>
      <c r="Q43" s="77"/>
      <c r="R43" s="78"/>
      <c r="S43" s="79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1"/>
      <c r="AQ43" s="80"/>
      <c r="AR43" s="80"/>
      <c r="AS43" s="80"/>
      <c r="AT43" s="82"/>
      <c r="AU43" s="177"/>
    </row>
    <row r="44" spans="1:47" s="24" customFormat="1" ht="13.5">
      <c r="A44" s="70">
        <f>IF(E44&amp;F44&amp;G44&amp;H44&amp;I44&amp;J44&amp;K44&amp;L44&amp;M44&amp;N44&amp;O44&amp;P44&amp;Q44&amp;R44&amp;S44&amp;T44&amp;U44&amp;V44&amp;W44&amp;X44&amp;Y44&amp;Z44&amp;AA44&amp;AB44&amp;AC44&amp;AD44&amp;AE44&amp;AF44&amp;AG44&amp;AH44&amp;AI44&amp;AJ44&amp;AK44&amp;AL44&amp;AM44&amp;AN44&amp;AO44&amp;AP44&amp;AQ44="",IF(D44="",IF(B44="",24,"!"),"!"),IF(D44="","!",IF(B44="","!",24)))</f>
        <v>24</v>
      </c>
      <c r="B44" s="71"/>
      <c r="C44" s="72">
        <f t="shared" si="0"/>
      </c>
      <c r="D44" s="73"/>
      <c r="E44" s="74"/>
      <c r="F44" s="75"/>
      <c r="G44" s="75"/>
      <c r="H44" s="76"/>
      <c r="I44" s="76"/>
      <c r="J44" s="77"/>
      <c r="K44" s="76"/>
      <c r="L44" s="76"/>
      <c r="M44" s="77"/>
      <c r="N44" s="76"/>
      <c r="O44" s="76"/>
      <c r="P44" s="76"/>
      <c r="Q44" s="77"/>
      <c r="R44" s="78"/>
      <c r="S44" s="79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1"/>
      <c r="AQ44" s="80"/>
      <c r="AR44" s="80"/>
      <c r="AS44" s="80"/>
      <c r="AT44" s="82"/>
      <c r="AU44" s="177"/>
    </row>
    <row r="45" spans="1:47" s="24" customFormat="1" ht="13.5">
      <c r="A45" s="70">
        <f>IF(E45&amp;F45&amp;G45&amp;H45&amp;I45&amp;J45&amp;K45&amp;L45&amp;M45&amp;N45&amp;O45&amp;P45&amp;Q45&amp;R45&amp;S45&amp;T45&amp;U45&amp;V45&amp;W45&amp;X45&amp;Y45&amp;Z45&amp;AA45&amp;AB45&amp;AC45&amp;AD45&amp;AE45&amp;AF45&amp;AG45&amp;AH45&amp;AI45&amp;AJ45&amp;AK45&amp;AL45&amp;AM45&amp;AN45&amp;AO45&amp;AP45&amp;AQ45="",IF(D45="",IF(B45="",25,"!"),"!"),IF(D45="","!",IF(B45="","!",25)))</f>
        <v>25</v>
      </c>
      <c r="B45" s="71"/>
      <c r="C45" s="72">
        <f t="shared" si="0"/>
      </c>
      <c r="D45" s="73"/>
      <c r="E45" s="74"/>
      <c r="F45" s="75"/>
      <c r="G45" s="75"/>
      <c r="H45" s="76"/>
      <c r="I45" s="76"/>
      <c r="J45" s="77"/>
      <c r="K45" s="76"/>
      <c r="L45" s="76"/>
      <c r="M45" s="77"/>
      <c r="N45" s="76"/>
      <c r="O45" s="76"/>
      <c r="P45" s="76"/>
      <c r="Q45" s="77"/>
      <c r="R45" s="78"/>
      <c r="S45" s="79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1"/>
      <c r="AQ45" s="80"/>
      <c r="AR45" s="80"/>
      <c r="AS45" s="80"/>
      <c r="AT45" s="82"/>
      <c r="AU45" s="177"/>
    </row>
    <row r="46" spans="1:47" s="24" customFormat="1" ht="13.5">
      <c r="A46" s="70">
        <f>IF(E46&amp;F46&amp;G46&amp;H46&amp;I46&amp;J46&amp;K46&amp;L46&amp;M46&amp;N46&amp;O46&amp;P46&amp;Q46&amp;R46&amp;S46&amp;T46&amp;U46&amp;V46&amp;W46&amp;X46&amp;Y46&amp;Z46&amp;AA46&amp;AB46&amp;AC46&amp;AD46&amp;AE46&amp;AF46&amp;AG46&amp;AH46&amp;AI46&amp;AJ46&amp;AK46&amp;AL46&amp;AM46&amp;AN46&amp;AO46&amp;AP46&amp;AQ46="",IF(D46="",IF(B46="",26,"!"),"!"),IF(D46="","!",IF(B46="","!",26)))</f>
        <v>26</v>
      </c>
      <c r="B46" s="71"/>
      <c r="C46" s="72">
        <f t="shared" si="0"/>
      </c>
      <c r="D46" s="73"/>
      <c r="E46" s="74"/>
      <c r="F46" s="75"/>
      <c r="G46" s="75"/>
      <c r="H46" s="76"/>
      <c r="I46" s="76"/>
      <c r="J46" s="77"/>
      <c r="K46" s="76"/>
      <c r="L46" s="76"/>
      <c r="M46" s="77"/>
      <c r="N46" s="76"/>
      <c r="O46" s="76"/>
      <c r="P46" s="76"/>
      <c r="Q46" s="77"/>
      <c r="R46" s="78"/>
      <c r="S46" s="79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1"/>
      <c r="AQ46" s="80"/>
      <c r="AR46" s="80"/>
      <c r="AS46" s="80"/>
      <c r="AT46" s="82"/>
      <c r="AU46" s="177"/>
    </row>
    <row r="47" spans="1:47" s="24" customFormat="1" ht="13.5">
      <c r="A47" s="70">
        <f>IF(E47&amp;F47&amp;G47&amp;H47&amp;I47&amp;J47&amp;K47&amp;L47&amp;M47&amp;N47&amp;O47&amp;P47&amp;Q47&amp;R47&amp;S47&amp;T47&amp;U47&amp;V47&amp;W47&amp;X47&amp;Y47&amp;Z47&amp;AA47&amp;AB47&amp;AC47&amp;AD47&amp;AE47&amp;AF47&amp;AG47&amp;AH47&amp;AI47&amp;AJ47&amp;AK47&amp;AL47&amp;AM47&amp;AN47&amp;AO47&amp;AP47&amp;AQ47="",IF(D47="",IF(B47="",27,"!"),"!"),IF(D47="","!",IF(B47="","!",27)))</f>
        <v>27</v>
      </c>
      <c r="B47" s="71"/>
      <c r="C47" s="72">
        <f t="shared" si="0"/>
      </c>
      <c r="D47" s="73"/>
      <c r="E47" s="74"/>
      <c r="F47" s="75"/>
      <c r="G47" s="75"/>
      <c r="H47" s="76"/>
      <c r="I47" s="76"/>
      <c r="J47" s="77"/>
      <c r="K47" s="76"/>
      <c r="L47" s="76"/>
      <c r="M47" s="77"/>
      <c r="N47" s="76"/>
      <c r="O47" s="76"/>
      <c r="P47" s="76"/>
      <c r="Q47" s="77"/>
      <c r="R47" s="78"/>
      <c r="S47" s="79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1"/>
      <c r="AQ47" s="80"/>
      <c r="AR47" s="80"/>
      <c r="AS47" s="80"/>
      <c r="AT47" s="82"/>
      <c r="AU47" s="177"/>
    </row>
    <row r="48" spans="1:47" s="24" customFormat="1" ht="13.5">
      <c r="A48" s="70">
        <f>IF(E48&amp;F48&amp;G48&amp;H48&amp;I48&amp;J48&amp;K48&amp;L48&amp;M48&amp;N48&amp;O48&amp;P48&amp;Q48&amp;R48&amp;S48&amp;T48&amp;U48&amp;V48&amp;W48&amp;X48&amp;Y48&amp;Z48&amp;AA48&amp;AB48&amp;AC48&amp;AD48&amp;AE48&amp;AF48&amp;AG48&amp;AH48&amp;AI48&amp;AJ48&amp;AK48&amp;AL48&amp;AM48&amp;AN48&amp;AO48&amp;AP48&amp;AQ48="",IF(D48="",IF(B48="",28,"!"),"!"),IF(D48="","!",IF(B48="","!",28)))</f>
        <v>28</v>
      </c>
      <c r="B48" s="71"/>
      <c r="C48" s="72">
        <f t="shared" si="0"/>
      </c>
      <c r="D48" s="73"/>
      <c r="E48" s="74"/>
      <c r="F48" s="75"/>
      <c r="G48" s="75"/>
      <c r="H48" s="76"/>
      <c r="I48" s="76"/>
      <c r="J48" s="77"/>
      <c r="K48" s="76"/>
      <c r="L48" s="76"/>
      <c r="M48" s="77"/>
      <c r="N48" s="76"/>
      <c r="O48" s="76"/>
      <c r="P48" s="76"/>
      <c r="Q48" s="77"/>
      <c r="R48" s="78"/>
      <c r="S48" s="79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1"/>
      <c r="AQ48" s="80"/>
      <c r="AR48" s="80"/>
      <c r="AS48" s="80"/>
      <c r="AT48" s="82"/>
      <c r="AU48" s="177"/>
    </row>
    <row r="49" spans="1:47" s="24" customFormat="1" ht="13.5">
      <c r="A49" s="70">
        <f>IF(E49&amp;F49&amp;G49&amp;H49&amp;I49&amp;J49&amp;K49&amp;L49&amp;M49&amp;N49&amp;O49&amp;P49&amp;Q49&amp;R49&amp;S49&amp;T49&amp;U49&amp;V49&amp;W49&amp;X49&amp;Y49&amp;Z49&amp;AA49&amp;AB49&amp;AC49&amp;AD49&amp;AE49&amp;AF49&amp;AG49&amp;AH49&amp;AI49&amp;AJ49&amp;AK49&amp;AL49&amp;AM49&amp;AN49&amp;AO49&amp;AP49&amp;AQ49="",IF(D49="",IF(B49="",29,"!"),"!"),IF(D49="","!",IF(B49="","!",29)))</f>
        <v>29</v>
      </c>
      <c r="B49" s="71"/>
      <c r="C49" s="72">
        <f t="shared" si="0"/>
      </c>
      <c r="D49" s="73"/>
      <c r="E49" s="74"/>
      <c r="F49" s="75"/>
      <c r="G49" s="75"/>
      <c r="H49" s="76"/>
      <c r="I49" s="76"/>
      <c r="J49" s="77"/>
      <c r="K49" s="76"/>
      <c r="L49" s="76"/>
      <c r="M49" s="77"/>
      <c r="N49" s="76"/>
      <c r="O49" s="76"/>
      <c r="P49" s="76"/>
      <c r="Q49" s="77"/>
      <c r="R49" s="78"/>
      <c r="S49" s="79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1"/>
      <c r="AQ49" s="80"/>
      <c r="AR49" s="80"/>
      <c r="AS49" s="80"/>
      <c r="AT49" s="82"/>
      <c r="AU49" s="177"/>
    </row>
    <row r="50" spans="1:47" s="24" customFormat="1" ht="13.5">
      <c r="A50" s="70">
        <f>IF(E50&amp;F50&amp;G50&amp;H50&amp;I50&amp;J50&amp;K50&amp;L50&amp;M50&amp;N50&amp;O50&amp;P50&amp;Q50&amp;R50&amp;S50&amp;T50&amp;U50&amp;V50&amp;W50&amp;X50&amp;Y50&amp;Z50&amp;AA50&amp;AB50&amp;AC50&amp;AD50&amp;AE50&amp;AF50&amp;AG50&amp;AH50&amp;AI50&amp;AJ50&amp;AK50&amp;AL50&amp;AM50&amp;AN50&amp;AO50&amp;AP50&amp;AQ50="",IF(D50="",IF(B50="",30,"!"),"!"),IF(D50="","!",IF(B50="","!",30)))</f>
        <v>30</v>
      </c>
      <c r="B50" s="71"/>
      <c r="C50" s="72">
        <f t="shared" si="0"/>
      </c>
      <c r="D50" s="73"/>
      <c r="E50" s="74"/>
      <c r="F50" s="75"/>
      <c r="G50" s="75"/>
      <c r="H50" s="76"/>
      <c r="I50" s="76"/>
      <c r="J50" s="77"/>
      <c r="K50" s="76"/>
      <c r="L50" s="76"/>
      <c r="M50" s="77"/>
      <c r="N50" s="76"/>
      <c r="O50" s="76"/>
      <c r="P50" s="76"/>
      <c r="Q50" s="77"/>
      <c r="R50" s="78"/>
      <c r="S50" s="79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1"/>
      <c r="AQ50" s="80"/>
      <c r="AR50" s="80"/>
      <c r="AS50" s="80"/>
      <c r="AT50" s="82"/>
      <c r="AU50" s="177"/>
    </row>
    <row r="51" spans="1:47" s="24" customFormat="1" ht="13.5">
      <c r="A51" s="70">
        <f>IF(E51&amp;F51&amp;G51&amp;H51&amp;I51&amp;J51&amp;K51&amp;L51&amp;M51&amp;N51&amp;O51&amp;P51&amp;Q51&amp;R51&amp;S51&amp;T51&amp;U51&amp;V51&amp;W51&amp;X51&amp;Y51&amp;Z51&amp;AA51&amp;AB51&amp;AC51&amp;AD51&amp;AE51&amp;AF51&amp;AG51&amp;AH51&amp;AI51&amp;AJ51&amp;AK51&amp;AL51&amp;AM51&amp;AN51&amp;AO51&amp;AP51&amp;AQ51="",IF(D51="",IF(B51="",31,"!"),"!"),IF(D51="","!",IF(B51="","!",31)))</f>
        <v>31</v>
      </c>
      <c r="B51" s="71"/>
      <c r="C51" s="72">
        <f t="shared" si="0"/>
      </c>
      <c r="D51" s="73"/>
      <c r="E51" s="74"/>
      <c r="F51" s="75"/>
      <c r="G51" s="75"/>
      <c r="H51" s="76"/>
      <c r="I51" s="76"/>
      <c r="J51" s="77"/>
      <c r="K51" s="76"/>
      <c r="L51" s="76"/>
      <c r="M51" s="77"/>
      <c r="N51" s="76"/>
      <c r="O51" s="76"/>
      <c r="P51" s="76"/>
      <c r="Q51" s="77"/>
      <c r="R51" s="78"/>
      <c r="S51" s="79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1"/>
      <c r="AQ51" s="80"/>
      <c r="AR51" s="80"/>
      <c r="AS51" s="80"/>
      <c r="AT51" s="82"/>
      <c r="AU51" s="177"/>
    </row>
    <row r="52" spans="1:47" s="24" customFormat="1" ht="13.5">
      <c r="A52" s="70">
        <f>IF(E52&amp;F52&amp;G52&amp;H52&amp;I52&amp;J52&amp;K52&amp;L52&amp;M52&amp;N52&amp;O52&amp;P52&amp;Q52&amp;R52&amp;S52&amp;T52&amp;U52&amp;V52&amp;W52&amp;X52&amp;Y52&amp;Z52&amp;AA52&amp;AB52&amp;AC52&amp;AD52&amp;AE52&amp;AF52&amp;AG52&amp;AH52&amp;AI52&amp;AJ52&amp;AK52&amp;AL52&amp;AM52&amp;AN52&amp;AO52&amp;AP52&amp;AQ52="",IF(D52="",IF(B52="",32,"!"),"!"),IF(D52="","!",IF(B52="","!",32)))</f>
        <v>32</v>
      </c>
      <c r="B52" s="71"/>
      <c r="C52" s="72">
        <f t="shared" si="0"/>
      </c>
      <c r="D52" s="73"/>
      <c r="E52" s="74"/>
      <c r="F52" s="75"/>
      <c r="G52" s="75"/>
      <c r="H52" s="76"/>
      <c r="I52" s="76"/>
      <c r="J52" s="77"/>
      <c r="K52" s="76"/>
      <c r="L52" s="76"/>
      <c r="M52" s="77"/>
      <c r="N52" s="76"/>
      <c r="O52" s="76"/>
      <c r="P52" s="76"/>
      <c r="Q52" s="77"/>
      <c r="R52" s="78"/>
      <c r="S52" s="79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1"/>
      <c r="AQ52" s="80"/>
      <c r="AR52" s="80"/>
      <c r="AS52" s="80"/>
      <c r="AT52" s="82"/>
      <c r="AU52" s="177"/>
    </row>
    <row r="53" spans="1:47" s="24" customFormat="1" ht="13.5">
      <c r="A53" s="70">
        <f>IF(E53&amp;F53&amp;G53&amp;H53&amp;I53&amp;J53&amp;K53&amp;L53&amp;M53&amp;N53&amp;O53&amp;P53&amp;Q53&amp;R53&amp;S53&amp;T53&amp;U53&amp;V53&amp;W53&amp;X53&amp;Y53&amp;Z53&amp;AA53&amp;AB53&amp;AC53&amp;AD53&amp;AE53&amp;AF53&amp;AG53&amp;AH53&amp;AI53&amp;AJ53&amp;AK53&amp;AL53&amp;AM53&amp;AN53&amp;AO53&amp;AP53&amp;AQ53="",IF(D53="",IF(B53="",33,"!"),"!"),IF(D53="","!",IF(B53="","!",33)))</f>
        <v>33</v>
      </c>
      <c r="B53" s="71"/>
      <c r="C53" s="72">
        <f t="shared" si="0"/>
      </c>
      <c r="D53" s="73"/>
      <c r="E53" s="74"/>
      <c r="F53" s="75"/>
      <c r="G53" s="75"/>
      <c r="H53" s="76"/>
      <c r="I53" s="76"/>
      <c r="J53" s="77"/>
      <c r="K53" s="76"/>
      <c r="L53" s="76"/>
      <c r="M53" s="77"/>
      <c r="N53" s="76"/>
      <c r="O53" s="76"/>
      <c r="P53" s="76"/>
      <c r="Q53" s="77"/>
      <c r="R53" s="78"/>
      <c r="S53" s="79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1"/>
      <c r="AQ53" s="80"/>
      <c r="AR53" s="80"/>
      <c r="AS53" s="80"/>
      <c r="AT53" s="82"/>
      <c r="AU53" s="177"/>
    </row>
    <row r="54" spans="1:47" s="24" customFormat="1" ht="13.5">
      <c r="A54" s="70">
        <f>IF(E54&amp;F54&amp;G54&amp;H54&amp;I54&amp;J54&amp;K54&amp;L54&amp;M54&amp;N54&amp;O54&amp;P54&amp;Q54&amp;R54&amp;S54&amp;T54&amp;U54&amp;V54&amp;W54&amp;X54&amp;Y54&amp;Z54&amp;AA54&amp;AB54&amp;AC54&amp;AD54&amp;AE54&amp;AF54&amp;AG54&amp;AH54&amp;AI54&amp;AJ54&amp;AK54&amp;AL54&amp;AM54&amp;AN54&amp;AO54&amp;AP54&amp;AQ54="",IF(D54="",IF(B54="",34,"!"),"!"),IF(D54="","!",IF(B54="","!",34)))</f>
        <v>34</v>
      </c>
      <c r="B54" s="71"/>
      <c r="C54" s="72">
        <f t="shared" si="0"/>
      </c>
      <c r="D54" s="73"/>
      <c r="E54" s="74"/>
      <c r="F54" s="75"/>
      <c r="G54" s="75"/>
      <c r="H54" s="76"/>
      <c r="I54" s="76"/>
      <c r="J54" s="77"/>
      <c r="K54" s="76"/>
      <c r="L54" s="76"/>
      <c r="M54" s="77"/>
      <c r="N54" s="76"/>
      <c r="O54" s="76"/>
      <c r="P54" s="76"/>
      <c r="Q54" s="77"/>
      <c r="R54" s="78"/>
      <c r="S54" s="79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1"/>
      <c r="AQ54" s="80"/>
      <c r="AR54" s="80"/>
      <c r="AS54" s="80"/>
      <c r="AT54" s="82"/>
      <c r="AU54" s="177"/>
    </row>
    <row r="55" spans="1:47" s="24" customFormat="1" ht="13.5">
      <c r="A55" s="70">
        <f>IF(E55&amp;F55&amp;G55&amp;H55&amp;I55&amp;J55&amp;K55&amp;L55&amp;M55&amp;N55&amp;O55&amp;P55&amp;Q55&amp;R55&amp;S55&amp;T55&amp;U55&amp;V55&amp;W55&amp;X55&amp;Y55&amp;Z55&amp;AA55&amp;AB55&amp;AC55&amp;AD55&amp;AE55&amp;AF55&amp;AG55&amp;AH55&amp;AI55&amp;AJ55&amp;AK55&amp;AL55&amp;AM55&amp;AN55&amp;AO55&amp;AP55&amp;AQ55="",IF(D55="",IF(B55="",35,"!"),"!"),IF(D55="","!",IF(B55="","!",35)))</f>
        <v>35</v>
      </c>
      <c r="B55" s="71"/>
      <c r="C55" s="72">
        <f t="shared" si="0"/>
      </c>
      <c r="D55" s="73"/>
      <c r="E55" s="74"/>
      <c r="F55" s="75"/>
      <c r="G55" s="75"/>
      <c r="H55" s="76"/>
      <c r="I55" s="76"/>
      <c r="J55" s="77"/>
      <c r="K55" s="76"/>
      <c r="L55" s="76"/>
      <c r="M55" s="77"/>
      <c r="N55" s="76"/>
      <c r="O55" s="76"/>
      <c r="P55" s="76"/>
      <c r="Q55" s="77"/>
      <c r="R55" s="78"/>
      <c r="S55" s="79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1"/>
      <c r="AQ55" s="80"/>
      <c r="AR55" s="80"/>
      <c r="AS55" s="80"/>
      <c r="AT55" s="82"/>
      <c r="AU55" s="177"/>
    </row>
    <row r="56" spans="1:47" s="24" customFormat="1" ht="13.5">
      <c r="A56" s="70">
        <f>IF(E56&amp;F56&amp;G56&amp;H56&amp;I56&amp;J56&amp;K56&amp;L56&amp;M56&amp;N56&amp;O56&amp;P56&amp;Q56&amp;R56&amp;S56&amp;T56&amp;U56&amp;V56&amp;W56&amp;X56&amp;Y56&amp;Z56&amp;AA56&amp;AB56&amp;AC56&amp;AD56&amp;AE56&amp;AF56&amp;AG56&amp;AH56&amp;AI56&amp;AJ56&amp;AK56&amp;AL56&amp;AM56&amp;AN56&amp;AO56&amp;AP56&amp;AQ56="",IF(D56="",IF(B56="",36,"!"),"!"),IF(D56="","!",IF(B56="","!",36)))</f>
        <v>36</v>
      </c>
      <c r="B56" s="71"/>
      <c r="C56" s="72">
        <f t="shared" si="0"/>
      </c>
      <c r="D56" s="73"/>
      <c r="E56" s="74"/>
      <c r="F56" s="75"/>
      <c r="G56" s="75"/>
      <c r="H56" s="76"/>
      <c r="I56" s="76"/>
      <c r="J56" s="77"/>
      <c r="K56" s="76"/>
      <c r="L56" s="76"/>
      <c r="M56" s="77"/>
      <c r="N56" s="76"/>
      <c r="O56" s="76"/>
      <c r="P56" s="76"/>
      <c r="Q56" s="77"/>
      <c r="R56" s="78"/>
      <c r="S56" s="79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1"/>
      <c r="AQ56" s="80"/>
      <c r="AR56" s="80"/>
      <c r="AS56" s="80"/>
      <c r="AT56" s="82"/>
      <c r="AU56" s="177"/>
    </row>
    <row r="57" spans="1:47" s="24" customFormat="1" ht="13.5">
      <c r="A57" s="70">
        <f>IF(E57&amp;F57&amp;G57&amp;H57&amp;I57&amp;J57&amp;K57&amp;L57&amp;M57&amp;N57&amp;O57&amp;P57&amp;Q57&amp;R57&amp;S57&amp;T57&amp;U57&amp;V57&amp;W57&amp;X57&amp;Y57&amp;Z57&amp;AA57&amp;AB57&amp;AC57&amp;AD57&amp;AE57&amp;AF57&amp;AG57&amp;AH57&amp;AI57&amp;AJ57&amp;AK57&amp;AL57&amp;AM57&amp;AN57&amp;AO57&amp;AP57&amp;AQ57="",IF(D57="",IF(B57="",37,"!"),"!"),IF(D57="","!",IF(B57="","!",37)))</f>
        <v>37</v>
      </c>
      <c r="B57" s="71"/>
      <c r="C57" s="72">
        <f t="shared" si="0"/>
      </c>
      <c r="D57" s="73"/>
      <c r="E57" s="74"/>
      <c r="F57" s="75"/>
      <c r="G57" s="75"/>
      <c r="H57" s="76"/>
      <c r="I57" s="76"/>
      <c r="J57" s="77"/>
      <c r="K57" s="76"/>
      <c r="L57" s="76"/>
      <c r="M57" s="77"/>
      <c r="N57" s="76"/>
      <c r="O57" s="76"/>
      <c r="P57" s="76"/>
      <c r="Q57" s="77"/>
      <c r="R57" s="78"/>
      <c r="S57" s="79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1"/>
      <c r="AQ57" s="80"/>
      <c r="AR57" s="80"/>
      <c r="AS57" s="80"/>
      <c r="AT57" s="82"/>
      <c r="AU57" s="177"/>
    </row>
    <row r="58" spans="1:47" s="24" customFormat="1" ht="13.5">
      <c r="A58" s="70">
        <f>IF(E58&amp;F58&amp;G58&amp;H58&amp;I58&amp;J58&amp;K58&amp;L58&amp;M58&amp;N58&amp;O58&amp;P58&amp;Q58&amp;R58&amp;S58&amp;T58&amp;U58&amp;V58&amp;W58&amp;X58&amp;Y58&amp;Z58&amp;AA58&amp;AB58&amp;AC58&amp;AD58&amp;AE58&amp;AF58&amp;AG58&amp;AH58&amp;AI58&amp;AJ58&amp;AK58&amp;AL58&amp;AM58&amp;AN58&amp;AO58&amp;AP58&amp;AQ58="",IF(D58="",IF(B58="",38,"!"),"!"),IF(D58="","!",IF(B58="","!",38)))</f>
        <v>38</v>
      </c>
      <c r="B58" s="71"/>
      <c r="C58" s="72">
        <f t="shared" si="0"/>
      </c>
      <c r="D58" s="73"/>
      <c r="E58" s="74"/>
      <c r="F58" s="75"/>
      <c r="G58" s="75"/>
      <c r="H58" s="76"/>
      <c r="I58" s="76"/>
      <c r="J58" s="77"/>
      <c r="K58" s="76"/>
      <c r="L58" s="76"/>
      <c r="M58" s="77"/>
      <c r="N58" s="76"/>
      <c r="O58" s="76"/>
      <c r="P58" s="76"/>
      <c r="Q58" s="77"/>
      <c r="R58" s="78"/>
      <c r="S58" s="79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1"/>
      <c r="AQ58" s="80"/>
      <c r="AR58" s="80"/>
      <c r="AS58" s="80"/>
      <c r="AT58" s="82"/>
      <c r="AU58" s="177"/>
    </row>
    <row r="59" spans="1:47" s="24" customFormat="1" ht="13.5">
      <c r="A59" s="70">
        <f>IF(E59&amp;F59&amp;G59&amp;H59&amp;I59&amp;J59&amp;K59&amp;L59&amp;M59&amp;N59&amp;O59&amp;P59&amp;Q59&amp;R59&amp;S59&amp;T59&amp;U59&amp;V59&amp;W59&amp;X59&amp;Y59&amp;Z59&amp;AA59&amp;AB59&amp;AC59&amp;AD59&amp;AE59&amp;AF59&amp;AG59&amp;AH59&amp;AI59&amp;AJ59&amp;AK59&amp;AL59&amp;AM59&amp;AN59&amp;AO59&amp;AP59&amp;AQ59="",IF(D59="",IF(B59="",39,"!"),"!"),IF(D59="","!",IF(B59="","!",39)))</f>
        <v>39</v>
      </c>
      <c r="B59" s="71"/>
      <c r="C59" s="72">
        <f t="shared" si="0"/>
      </c>
      <c r="D59" s="73"/>
      <c r="E59" s="74"/>
      <c r="F59" s="75"/>
      <c r="G59" s="75"/>
      <c r="H59" s="76"/>
      <c r="I59" s="76"/>
      <c r="J59" s="77"/>
      <c r="K59" s="76"/>
      <c r="L59" s="76"/>
      <c r="M59" s="77"/>
      <c r="N59" s="76"/>
      <c r="O59" s="76"/>
      <c r="P59" s="76"/>
      <c r="Q59" s="77"/>
      <c r="R59" s="78"/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1"/>
      <c r="AQ59" s="80"/>
      <c r="AR59" s="80"/>
      <c r="AS59" s="80"/>
      <c r="AT59" s="82"/>
      <c r="AU59" s="177"/>
    </row>
    <row r="60" spans="1:47" s="24" customFormat="1" ht="13.5">
      <c r="A60" s="70">
        <f>IF(E60&amp;F60&amp;G60&amp;H60&amp;I60&amp;J60&amp;K60&amp;L60&amp;M60&amp;N60&amp;O60&amp;P60&amp;Q60&amp;R60&amp;S60&amp;T60&amp;U60&amp;V60&amp;W60&amp;X60&amp;Y60&amp;Z60&amp;AA60&amp;AB60&amp;AC60&amp;AD60&amp;AE60&amp;AF60&amp;AG60&amp;AH60&amp;AI60&amp;AJ60&amp;AK60&amp;AL60&amp;AM60&amp;AN60&amp;AO60&amp;AP60&amp;AQ60="",IF(D60="",IF(B60="",40,"!"),"!"),IF(D60="","!",IF(B60="","!",40)))</f>
        <v>40</v>
      </c>
      <c r="B60" s="71"/>
      <c r="C60" s="72">
        <f t="shared" si="0"/>
      </c>
      <c r="D60" s="73"/>
      <c r="E60" s="74"/>
      <c r="F60" s="75"/>
      <c r="G60" s="75"/>
      <c r="H60" s="76"/>
      <c r="I60" s="76"/>
      <c r="J60" s="77"/>
      <c r="K60" s="76"/>
      <c r="L60" s="76"/>
      <c r="M60" s="77"/>
      <c r="N60" s="76"/>
      <c r="O60" s="76"/>
      <c r="P60" s="76"/>
      <c r="Q60" s="77"/>
      <c r="R60" s="78"/>
      <c r="S60" s="79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1"/>
      <c r="AQ60" s="80"/>
      <c r="AR60" s="80"/>
      <c r="AS60" s="80"/>
      <c r="AT60" s="82"/>
      <c r="AU60" s="177"/>
    </row>
    <row r="61" spans="1:47" s="24" customFormat="1" ht="13.5">
      <c r="A61" s="70">
        <f>IF(E61&amp;F61&amp;G61&amp;H61&amp;I61&amp;J61&amp;K61&amp;L61&amp;M61&amp;N61&amp;O61&amp;P61&amp;Q61&amp;R61&amp;S61&amp;T61&amp;U61&amp;V61&amp;W61&amp;X61&amp;Y61&amp;Z61&amp;AA61&amp;AB61&amp;AC61&amp;AD61&amp;AE61&amp;AF61&amp;AG61&amp;AH61&amp;AI61&amp;AJ61&amp;AK61&amp;AL61&amp;AM61&amp;AN61&amp;AO61&amp;AP61&amp;AQ61="",IF(D61="",IF(B61="",41,"!"),"!"),IF(D61="","!",IF(B61="","!",41)))</f>
        <v>41</v>
      </c>
      <c r="B61" s="71"/>
      <c r="C61" s="72">
        <f t="shared" si="0"/>
      </c>
      <c r="D61" s="73"/>
      <c r="E61" s="74"/>
      <c r="F61" s="75"/>
      <c r="G61" s="75"/>
      <c r="H61" s="76"/>
      <c r="I61" s="76"/>
      <c r="J61" s="77"/>
      <c r="K61" s="76"/>
      <c r="L61" s="76"/>
      <c r="M61" s="77"/>
      <c r="N61" s="76"/>
      <c r="O61" s="76"/>
      <c r="P61" s="76"/>
      <c r="Q61" s="77"/>
      <c r="R61" s="78"/>
      <c r="S61" s="79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1"/>
      <c r="AQ61" s="80"/>
      <c r="AR61" s="80"/>
      <c r="AS61" s="80"/>
      <c r="AT61" s="82"/>
      <c r="AU61" s="177"/>
    </row>
    <row r="62" spans="1:47" s="24" customFormat="1" ht="13.5">
      <c r="A62" s="70">
        <f>IF(E62&amp;F62&amp;G62&amp;H62&amp;I62&amp;J62&amp;K62&amp;L62&amp;M62&amp;N62&amp;O62&amp;P62&amp;Q62&amp;R62&amp;S62&amp;T62&amp;U62&amp;V62&amp;W62&amp;X62&amp;Y62&amp;Z62&amp;AA62&amp;AB62&amp;AC62&amp;AD62&amp;AE62&amp;AF62&amp;AG62&amp;AH62&amp;AI62&amp;AJ62&amp;AK62&amp;AL62&amp;AM62&amp;AN62&amp;AO62&amp;AP62&amp;AQ62="",IF(D62="",IF(B62="",42,"!"),"!"),IF(D62="","!",IF(B62="","!",42)))</f>
        <v>42</v>
      </c>
      <c r="B62" s="71"/>
      <c r="C62" s="72">
        <f t="shared" si="0"/>
      </c>
      <c r="D62" s="73"/>
      <c r="E62" s="74"/>
      <c r="F62" s="75"/>
      <c r="G62" s="75"/>
      <c r="H62" s="76"/>
      <c r="I62" s="76"/>
      <c r="J62" s="77"/>
      <c r="K62" s="76"/>
      <c r="L62" s="76"/>
      <c r="M62" s="77"/>
      <c r="N62" s="76"/>
      <c r="O62" s="76"/>
      <c r="P62" s="76"/>
      <c r="Q62" s="77"/>
      <c r="R62" s="78"/>
      <c r="S62" s="79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1"/>
      <c r="AQ62" s="80"/>
      <c r="AR62" s="80"/>
      <c r="AS62" s="80"/>
      <c r="AT62" s="82"/>
      <c r="AU62" s="177"/>
    </row>
    <row r="63" spans="1:47" s="24" customFormat="1" ht="13.5">
      <c r="A63" s="70">
        <f>IF(E63&amp;F63&amp;G63&amp;H63&amp;I63&amp;J63&amp;K63&amp;L63&amp;M63&amp;N63&amp;O63&amp;P63&amp;Q63&amp;R63&amp;S63&amp;T63&amp;U63&amp;V63&amp;W63&amp;X63&amp;Y63&amp;Z63&amp;AA63&amp;AB63&amp;AC63&amp;AD63&amp;AE63&amp;AF63&amp;AG63&amp;AH63&amp;AI63&amp;AJ63&amp;AK63&amp;AL63&amp;AM63&amp;AN63&amp;AO63&amp;AP63&amp;AQ63="",IF(D63="",IF(B63="",43,"!"),"!"),IF(D63="","!",IF(B63="","!",43)))</f>
        <v>43</v>
      </c>
      <c r="B63" s="71"/>
      <c r="C63" s="72">
        <f t="shared" si="0"/>
      </c>
      <c r="D63" s="73"/>
      <c r="E63" s="74"/>
      <c r="F63" s="75"/>
      <c r="G63" s="75"/>
      <c r="H63" s="76"/>
      <c r="I63" s="76"/>
      <c r="J63" s="77"/>
      <c r="K63" s="76"/>
      <c r="L63" s="76"/>
      <c r="M63" s="77"/>
      <c r="N63" s="76"/>
      <c r="O63" s="76"/>
      <c r="P63" s="76"/>
      <c r="Q63" s="77"/>
      <c r="R63" s="78"/>
      <c r="S63" s="79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1"/>
      <c r="AQ63" s="80"/>
      <c r="AR63" s="80"/>
      <c r="AS63" s="80"/>
      <c r="AT63" s="82"/>
      <c r="AU63" s="177"/>
    </row>
    <row r="64" spans="1:47" s="24" customFormat="1" ht="13.5">
      <c r="A64" s="70">
        <f>IF(E64&amp;F64&amp;G64&amp;H64&amp;I64&amp;J64&amp;K64&amp;L64&amp;M64&amp;N64&amp;O64&amp;P64&amp;Q64&amp;R64&amp;S64&amp;T64&amp;U64&amp;V64&amp;W64&amp;X64&amp;Y64&amp;Z64&amp;AA64&amp;AB64&amp;AC64&amp;AD64&amp;AE64&amp;AF64&amp;AG64&amp;AH64&amp;AI64&amp;AJ64&amp;AK64&amp;AL64&amp;AM64&amp;AN64&amp;AO64&amp;AP64&amp;AQ64="",IF(D64="",IF(B64="",44,"!"),"!"),IF(D64="","!",IF(B64="","!",44)))</f>
        <v>44</v>
      </c>
      <c r="B64" s="71"/>
      <c r="C64" s="72">
        <f t="shared" si="0"/>
      </c>
      <c r="D64" s="73"/>
      <c r="E64" s="74"/>
      <c r="F64" s="75"/>
      <c r="G64" s="75"/>
      <c r="H64" s="76"/>
      <c r="I64" s="76"/>
      <c r="J64" s="77"/>
      <c r="K64" s="76"/>
      <c r="L64" s="76"/>
      <c r="M64" s="77"/>
      <c r="N64" s="76"/>
      <c r="O64" s="76"/>
      <c r="P64" s="76"/>
      <c r="Q64" s="77"/>
      <c r="R64" s="78"/>
      <c r="S64" s="79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1"/>
      <c r="AQ64" s="80"/>
      <c r="AR64" s="80"/>
      <c r="AS64" s="80"/>
      <c r="AT64" s="82"/>
      <c r="AU64" s="177"/>
    </row>
    <row r="65" spans="1:47" s="24" customFormat="1" ht="13.5">
      <c r="A65" s="70">
        <f>IF(E65&amp;F65&amp;G65&amp;H65&amp;I65&amp;J65&amp;K65&amp;L65&amp;M65&amp;N65&amp;O65&amp;P65&amp;Q65&amp;R65&amp;S65&amp;T65&amp;U65&amp;V65&amp;W65&amp;X65&amp;Y65&amp;Z65&amp;AA65&amp;AB65&amp;AC65&amp;AD65&amp;AE65&amp;AF65&amp;AG65&amp;AH65&amp;AI65&amp;AJ65&amp;AK65&amp;AL65&amp;AM65&amp;AN65&amp;AO65&amp;AP65&amp;AQ65="",IF(D65="",IF(B65="",45,"!"),"!"),IF(D65="","!",IF(B65="","!",45)))</f>
        <v>45</v>
      </c>
      <c r="B65" s="71"/>
      <c r="C65" s="72">
        <f t="shared" si="0"/>
      </c>
      <c r="D65" s="73"/>
      <c r="E65" s="74"/>
      <c r="F65" s="75"/>
      <c r="G65" s="75"/>
      <c r="H65" s="76"/>
      <c r="I65" s="76"/>
      <c r="J65" s="77"/>
      <c r="K65" s="76"/>
      <c r="L65" s="76"/>
      <c r="M65" s="77"/>
      <c r="N65" s="76"/>
      <c r="O65" s="76"/>
      <c r="P65" s="76"/>
      <c r="Q65" s="77"/>
      <c r="R65" s="78"/>
      <c r="S65" s="79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1"/>
      <c r="AQ65" s="80"/>
      <c r="AR65" s="80"/>
      <c r="AS65" s="80"/>
      <c r="AT65" s="82"/>
      <c r="AU65" s="177"/>
    </row>
    <row r="66" spans="1:47" s="24" customFormat="1" ht="13.5">
      <c r="A66" s="70">
        <f>IF(E66&amp;F66&amp;G66&amp;H66&amp;I66&amp;J66&amp;K66&amp;L66&amp;M66&amp;N66&amp;O66&amp;P66&amp;Q66&amp;R66&amp;S66&amp;T66&amp;U66&amp;V66&amp;W66&amp;X66&amp;Y66&amp;Z66&amp;AA66&amp;AB66&amp;AC66&amp;AD66&amp;AE66&amp;AF66&amp;AG66&amp;AH66&amp;AI66&amp;AJ66&amp;AK66&amp;AL66&amp;AM66&amp;AN66&amp;AO66&amp;AP66&amp;AQ66="",IF(D66="",IF(B66="",46,"!"),"!"),IF(D66="","!",IF(B66="","!",46)))</f>
        <v>46</v>
      </c>
      <c r="B66" s="71"/>
      <c r="C66" s="72">
        <f t="shared" si="0"/>
      </c>
      <c r="D66" s="73"/>
      <c r="E66" s="74"/>
      <c r="F66" s="75"/>
      <c r="G66" s="75"/>
      <c r="H66" s="76"/>
      <c r="I66" s="76"/>
      <c r="J66" s="77"/>
      <c r="K66" s="76"/>
      <c r="L66" s="76"/>
      <c r="M66" s="77"/>
      <c r="N66" s="76"/>
      <c r="O66" s="76"/>
      <c r="P66" s="76"/>
      <c r="Q66" s="77"/>
      <c r="R66" s="78"/>
      <c r="S66" s="79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1"/>
      <c r="AQ66" s="80"/>
      <c r="AR66" s="80"/>
      <c r="AS66" s="80"/>
      <c r="AT66" s="82"/>
      <c r="AU66" s="177"/>
    </row>
    <row r="67" spans="1:47" s="24" customFormat="1" ht="13.5">
      <c r="A67" s="70">
        <f>IF(E67&amp;F67&amp;G67&amp;H67&amp;I67&amp;J67&amp;K67&amp;L67&amp;M67&amp;N67&amp;O67&amp;P67&amp;Q67&amp;R67&amp;S67&amp;T67&amp;U67&amp;V67&amp;W67&amp;X67&amp;Y67&amp;Z67&amp;AA67&amp;AB67&amp;AC67&amp;AD67&amp;AE67&amp;AF67&amp;AG67&amp;AH67&amp;AI67&amp;AJ67&amp;AK67&amp;AL67&amp;AM67&amp;AN67&amp;AO67&amp;AP67&amp;AQ67="",IF(D67="",IF(B67="",47,"!"),"!"),IF(D67="","!",IF(B67="","!",47)))</f>
        <v>47</v>
      </c>
      <c r="B67" s="71"/>
      <c r="C67" s="72">
        <f t="shared" si="0"/>
      </c>
      <c r="D67" s="73"/>
      <c r="E67" s="74"/>
      <c r="F67" s="75"/>
      <c r="G67" s="75"/>
      <c r="H67" s="76"/>
      <c r="I67" s="76"/>
      <c r="J67" s="77"/>
      <c r="K67" s="76"/>
      <c r="L67" s="76"/>
      <c r="M67" s="77"/>
      <c r="N67" s="76"/>
      <c r="O67" s="76"/>
      <c r="P67" s="76"/>
      <c r="Q67" s="77"/>
      <c r="R67" s="78"/>
      <c r="S67" s="79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1"/>
      <c r="AQ67" s="80"/>
      <c r="AR67" s="80"/>
      <c r="AS67" s="80"/>
      <c r="AT67" s="82"/>
      <c r="AU67" s="177"/>
    </row>
    <row r="68" spans="1:47" s="24" customFormat="1" ht="13.5">
      <c r="A68" s="70">
        <f>IF(E68&amp;F68&amp;G68&amp;H68&amp;I68&amp;J68&amp;K68&amp;L68&amp;M68&amp;N68&amp;O68&amp;P68&amp;Q68&amp;R68&amp;S68&amp;T68&amp;U68&amp;V68&amp;W68&amp;X68&amp;Y68&amp;Z68&amp;AA68&amp;AB68&amp;AC68&amp;AD68&amp;AE68&amp;AF68&amp;AG68&amp;AH68&amp;AI68&amp;AJ68&amp;AK68&amp;AL68&amp;AM68&amp;AN68&amp;AO68&amp;AP68&amp;AQ68="",IF(D68="",IF(B68="",48,"!"),"!"),IF(D68="","!",IF(B68="","!",48)))</f>
        <v>48</v>
      </c>
      <c r="B68" s="71"/>
      <c r="C68" s="72">
        <f t="shared" si="0"/>
      </c>
      <c r="D68" s="73"/>
      <c r="E68" s="74"/>
      <c r="F68" s="75"/>
      <c r="G68" s="75"/>
      <c r="H68" s="76"/>
      <c r="I68" s="76"/>
      <c r="J68" s="77"/>
      <c r="K68" s="76"/>
      <c r="L68" s="76"/>
      <c r="M68" s="77"/>
      <c r="N68" s="76"/>
      <c r="O68" s="76"/>
      <c r="P68" s="76"/>
      <c r="Q68" s="77"/>
      <c r="R68" s="78"/>
      <c r="S68" s="79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1"/>
      <c r="AQ68" s="80"/>
      <c r="AR68" s="80"/>
      <c r="AS68" s="80"/>
      <c r="AT68" s="82"/>
      <c r="AU68" s="177"/>
    </row>
    <row r="69" spans="1:47" s="24" customFormat="1" ht="13.5">
      <c r="A69" s="70">
        <f>IF(E69&amp;F69&amp;G69&amp;H69&amp;I69&amp;J69&amp;K69&amp;L69&amp;M69&amp;N69&amp;O69&amp;P69&amp;Q69&amp;R69&amp;S69&amp;T69&amp;U69&amp;V69&amp;W69&amp;X69&amp;Y69&amp;Z69&amp;AA69&amp;AB69&amp;AC69&amp;AD69&amp;AE69&amp;AF69&amp;AG69&amp;AH69&amp;AI69&amp;AJ69&amp;AK69&amp;AL69&amp;AM69&amp;AN69&amp;AO69&amp;AP69&amp;AQ69="",IF(D69="",IF(B69="",49,"!"),"!"),IF(D69="","!",IF(B69="","!",49)))</f>
        <v>49</v>
      </c>
      <c r="B69" s="71"/>
      <c r="C69" s="72">
        <f t="shared" si="0"/>
      </c>
      <c r="D69" s="73"/>
      <c r="E69" s="74"/>
      <c r="F69" s="75"/>
      <c r="G69" s="75"/>
      <c r="H69" s="76"/>
      <c r="I69" s="76"/>
      <c r="J69" s="77"/>
      <c r="K69" s="76"/>
      <c r="L69" s="76"/>
      <c r="M69" s="77"/>
      <c r="N69" s="76"/>
      <c r="O69" s="76"/>
      <c r="P69" s="76"/>
      <c r="Q69" s="77"/>
      <c r="R69" s="78"/>
      <c r="S69" s="79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1"/>
      <c r="AQ69" s="80"/>
      <c r="AR69" s="80"/>
      <c r="AS69" s="80"/>
      <c r="AT69" s="82"/>
      <c r="AU69" s="177"/>
    </row>
    <row r="70" spans="1:47" s="24" customFormat="1" ht="13.5">
      <c r="A70" s="70">
        <f>IF(E70&amp;F70&amp;G70&amp;H70&amp;I70&amp;J70&amp;K70&amp;L70&amp;M70&amp;N70&amp;O70&amp;P70&amp;Q70&amp;R70&amp;S70&amp;T70&amp;U70&amp;V70&amp;W70&amp;X70&amp;Y70&amp;Z70&amp;AA70&amp;AB70&amp;AC70&amp;AD70&amp;AE70&amp;AF70&amp;AG70&amp;AH70&amp;AI70&amp;AJ70&amp;AK70&amp;AL70&amp;AM70&amp;AN70&amp;AO70&amp;AP70&amp;AQ70="",IF(D70="",IF(B70="",50,"!"),"!"),IF(D70="","!",IF(B70="","!",50)))</f>
        <v>50</v>
      </c>
      <c r="B70" s="71"/>
      <c r="C70" s="72">
        <f t="shared" si="0"/>
      </c>
      <c r="D70" s="73"/>
      <c r="E70" s="74"/>
      <c r="F70" s="75"/>
      <c r="G70" s="75"/>
      <c r="H70" s="76"/>
      <c r="I70" s="76"/>
      <c r="J70" s="77"/>
      <c r="K70" s="76"/>
      <c r="L70" s="76"/>
      <c r="M70" s="77"/>
      <c r="N70" s="76"/>
      <c r="O70" s="76"/>
      <c r="P70" s="76"/>
      <c r="Q70" s="77"/>
      <c r="R70" s="78"/>
      <c r="S70" s="79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1"/>
      <c r="AQ70" s="80"/>
      <c r="AR70" s="80"/>
      <c r="AS70" s="80"/>
      <c r="AT70" s="82"/>
      <c r="AU70" s="177"/>
    </row>
    <row r="71" spans="1:47" s="83" customFormat="1" ht="13.5">
      <c r="A71" s="70">
        <f>IF(E71&amp;F71&amp;G71&amp;H71&amp;I71&amp;J71&amp;K71&amp;L71&amp;M71&amp;N71&amp;O71&amp;P71&amp;Q71&amp;R71&amp;S71&amp;T71&amp;U71&amp;V71&amp;W71&amp;X71&amp;Y71&amp;Z71&amp;AA71&amp;AB71&amp;AC71&amp;AD71&amp;AE71&amp;AF71&amp;AG71&amp;AH71&amp;AI71&amp;AJ71&amp;AK71&amp;AL71&amp;AM71&amp;AN71&amp;AO71&amp;AP71&amp;AQ71="",IF(D71="",IF(B71="",51,"!"),"!"),IF(D71="","!",IF(B71="","!",51)))</f>
        <v>51</v>
      </c>
      <c r="B71" s="71"/>
      <c r="C71" s="72">
        <f t="shared" si="0"/>
      </c>
      <c r="D71" s="73"/>
      <c r="E71" s="74"/>
      <c r="F71" s="75"/>
      <c r="G71" s="75"/>
      <c r="H71" s="76"/>
      <c r="I71" s="76"/>
      <c r="J71" s="77"/>
      <c r="K71" s="76"/>
      <c r="L71" s="76"/>
      <c r="M71" s="77"/>
      <c r="N71" s="76"/>
      <c r="O71" s="76"/>
      <c r="P71" s="76"/>
      <c r="Q71" s="77"/>
      <c r="R71" s="78"/>
      <c r="S71" s="79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1"/>
      <c r="AQ71" s="80"/>
      <c r="AR71" s="80"/>
      <c r="AS71" s="80"/>
      <c r="AT71" s="82"/>
      <c r="AU71" s="175"/>
    </row>
    <row r="72" spans="1:47" s="26" customFormat="1" ht="13.5">
      <c r="A72" s="70">
        <f>IF(E72&amp;F72&amp;G72&amp;H72&amp;I72&amp;J72&amp;K72&amp;L72&amp;M72&amp;N72&amp;O72&amp;P72&amp;Q72&amp;R72&amp;S72&amp;T72&amp;U72&amp;V72&amp;W72&amp;X72&amp;Y72&amp;Z72&amp;AA72&amp;AB72&amp;AC72&amp;AD72&amp;AE72&amp;AF72&amp;AG72&amp;AH72&amp;AI72&amp;AJ72&amp;AK72&amp;AL72&amp;AM72&amp;AN72&amp;AO72&amp;AP72&amp;AQ72="",IF(D72="",IF(B72="",52,"!"),"!"),IF(D72="","!",IF(B72="","!",52)))</f>
        <v>52</v>
      </c>
      <c r="B72" s="71"/>
      <c r="C72" s="72">
        <f t="shared" si="0"/>
      </c>
      <c r="D72" s="73"/>
      <c r="E72" s="74"/>
      <c r="F72" s="75"/>
      <c r="G72" s="75"/>
      <c r="H72" s="76"/>
      <c r="I72" s="76"/>
      <c r="J72" s="77"/>
      <c r="K72" s="76"/>
      <c r="L72" s="76"/>
      <c r="M72" s="77"/>
      <c r="N72" s="76"/>
      <c r="O72" s="76"/>
      <c r="P72" s="76"/>
      <c r="Q72" s="77"/>
      <c r="R72" s="78"/>
      <c r="S72" s="79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1"/>
      <c r="AQ72" s="80"/>
      <c r="AR72" s="80"/>
      <c r="AS72" s="80"/>
      <c r="AT72" s="82"/>
      <c r="AU72" s="176"/>
    </row>
    <row r="73" spans="1:47" s="26" customFormat="1" ht="13.5">
      <c r="A73" s="70">
        <f>IF(E73&amp;F73&amp;G73&amp;H73&amp;I73&amp;J73&amp;K73&amp;L73&amp;M73&amp;N73&amp;O73&amp;P73&amp;Q73&amp;R73&amp;S73&amp;T73&amp;U73&amp;V73&amp;W73&amp;X73&amp;Y73&amp;Z73&amp;AA73&amp;AB73&amp;AC73&amp;AD73&amp;AE73&amp;AF73&amp;AG73&amp;AH73&amp;AI73&amp;AJ73&amp;AK73&amp;AL73&amp;AM73&amp;AN73&amp;AO73&amp;AP73&amp;AQ73="",IF(D73="",IF(B73="",53,"!"),"!"),IF(D73="","!",IF(B73="","!",53)))</f>
        <v>53</v>
      </c>
      <c r="B73" s="71"/>
      <c r="C73" s="72">
        <f t="shared" si="0"/>
      </c>
      <c r="D73" s="73"/>
      <c r="E73" s="74"/>
      <c r="F73" s="75"/>
      <c r="G73" s="75"/>
      <c r="H73" s="76"/>
      <c r="I73" s="76"/>
      <c r="J73" s="77"/>
      <c r="K73" s="76"/>
      <c r="L73" s="76"/>
      <c r="M73" s="77"/>
      <c r="N73" s="76"/>
      <c r="O73" s="76"/>
      <c r="P73" s="76"/>
      <c r="Q73" s="77"/>
      <c r="R73" s="78"/>
      <c r="S73" s="79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1"/>
      <c r="AQ73" s="80"/>
      <c r="AR73" s="80"/>
      <c r="AS73" s="80"/>
      <c r="AT73" s="82"/>
      <c r="AU73" s="176"/>
    </row>
    <row r="74" spans="1:47" s="26" customFormat="1" ht="13.5">
      <c r="A74" s="70">
        <f>IF(E74&amp;F74&amp;G74&amp;H74&amp;I74&amp;J74&amp;K74&amp;L74&amp;M74&amp;N74&amp;O74&amp;P74&amp;Q74&amp;R74&amp;S74&amp;T74&amp;U74&amp;V74&amp;W74&amp;X74&amp;Y74&amp;Z74&amp;AA74&amp;AB74&amp;AC74&amp;AD74&amp;AE74&amp;AF74&amp;AG74&amp;AH74&amp;AI74&amp;AJ74&amp;AK74&amp;AL74&amp;AM74&amp;AN74&amp;AO74&amp;AP74&amp;AQ74="",IF(D74="",IF(B74="",54,"!"),"!"),IF(D74="","!",IF(B74="","!",54)))</f>
        <v>54</v>
      </c>
      <c r="B74" s="71"/>
      <c r="C74" s="72">
        <f t="shared" si="0"/>
      </c>
      <c r="D74" s="73"/>
      <c r="E74" s="74"/>
      <c r="F74" s="75"/>
      <c r="G74" s="75"/>
      <c r="H74" s="76"/>
      <c r="I74" s="76"/>
      <c r="J74" s="77"/>
      <c r="K74" s="76"/>
      <c r="L74" s="76"/>
      <c r="M74" s="77"/>
      <c r="N74" s="76"/>
      <c r="O74" s="76"/>
      <c r="P74" s="76"/>
      <c r="Q74" s="77"/>
      <c r="R74" s="78"/>
      <c r="S74" s="79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1"/>
      <c r="AQ74" s="80"/>
      <c r="AR74" s="80"/>
      <c r="AS74" s="80"/>
      <c r="AT74" s="82"/>
      <c r="AU74" s="176"/>
    </row>
    <row r="75" spans="1:47" s="26" customFormat="1" ht="13.5">
      <c r="A75" s="70">
        <f>IF(E75&amp;F75&amp;G75&amp;H75&amp;I75&amp;J75&amp;K75&amp;L75&amp;M75&amp;N75&amp;O75&amp;P75&amp;Q75&amp;R75&amp;S75&amp;T75&amp;U75&amp;V75&amp;W75&amp;X75&amp;Y75&amp;Z75&amp;AA75&amp;AB75&amp;AC75&amp;AD75&amp;AE75&amp;AF75&amp;AG75&amp;AH75&amp;AI75&amp;AJ75&amp;AK75&amp;AL75&amp;AM75&amp;AN75&amp;AO75&amp;AP75&amp;AQ75="",IF(D75="",IF(B75="",55,"!"),"!"),IF(D75="","!",IF(B75="","!",55)))</f>
        <v>55</v>
      </c>
      <c r="B75" s="71"/>
      <c r="C75" s="72">
        <f t="shared" si="0"/>
      </c>
      <c r="D75" s="73"/>
      <c r="E75" s="74"/>
      <c r="F75" s="75"/>
      <c r="G75" s="75"/>
      <c r="H75" s="76"/>
      <c r="I75" s="76"/>
      <c r="J75" s="77"/>
      <c r="K75" s="76"/>
      <c r="L75" s="76"/>
      <c r="M75" s="77"/>
      <c r="N75" s="76"/>
      <c r="O75" s="76"/>
      <c r="P75" s="76"/>
      <c r="Q75" s="77"/>
      <c r="R75" s="78"/>
      <c r="S75" s="79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1"/>
      <c r="AQ75" s="80"/>
      <c r="AR75" s="80"/>
      <c r="AS75" s="80"/>
      <c r="AT75" s="82"/>
      <c r="AU75" s="176"/>
    </row>
    <row r="76" spans="1:47" s="26" customFormat="1" ht="13.5">
      <c r="A76" s="70">
        <f>IF(E76&amp;F76&amp;G76&amp;H76&amp;I76&amp;J76&amp;K76&amp;L76&amp;M76&amp;N76&amp;O76&amp;P76&amp;Q76&amp;R76&amp;S76&amp;T76&amp;U76&amp;V76&amp;W76&amp;X76&amp;Y76&amp;Z76&amp;AA76&amp;AB76&amp;AC76&amp;AD76&amp;AE76&amp;AF76&amp;AG76&amp;AH76&amp;AI76&amp;AJ76&amp;AK76&amp;AL76&amp;AM76&amp;AN76&amp;AO76&amp;AP76&amp;AQ76="",IF(D76="",IF(B76="",56,"!"),"!"),IF(D76="","!",IF(B76="","!",56)))</f>
        <v>56</v>
      </c>
      <c r="B76" s="71"/>
      <c r="C76" s="72">
        <f t="shared" si="0"/>
      </c>
      <c r="D76" s="73"/>
      <c r="E76" s="74"/>
      <c r="F76" s="75"/>
      <c r="G76" s="75"/>
      <c r="H76" s="76"/>
      <c r="I76" s="76"/>
      <c r="J76" s="77"/>
      <c r="K76" s="76"/>
      <c r="L76" s="76"/>
      <c r="M76" s="77"/>
      <c r="N76" s="76"/>
      <c r="O76" s="76"/>
      <c r="P76" s="76"/>
      <c r="Q76" s="77"/>
      <c r="R76" s="78"/>
      <c r="S76" s="79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1"/>
      <c r="AQ76" s="80"/>
      <c r="AR76" s="80"/>
      <c r="AS76" s="80"/>
      <c r="AT76" s="82"/>
      <c r="AU76" s="176"/>
    </row>
    <row r="77" spans="1:47" s="26" customFormat="1" ht="13.5">
      <c r="A77" s="70">
        <f>IF(E77&amp;F77&amp;G77&amp;H77&amp;I77&amp;J77&amp;K77&amp;L77&amp;M77&amp;N77&amp;O77&amp;P77&amp;Q77&amp;R77&amp;S77&amp;T77&amp;U77&amp;V77&amp;W77&amp;X77&amp;Y77&amp;Z77&amp;AA77&amp;AB77&amp;AC77&amp;AD77&amp;AE77&amp;AF77&amp;AG77&amp;AH77&amp;AI77&amp;AJ77&amp;AK77&amp;AL77&amp;AM77&amp;AN77&amp;AO77&amp;AP77&amp;AQ77="",IF(D77="",IF(B77="",57,"!"),"!"),IF(D77="","!",IF(B77="","!",57)))</f>
        <v>57</v>
      </c>
      <c r="B77" s="71"/>
      <c r="C77" s="72">
        <f t="shared" si="0"/>
      </c>
      <c r="D77" s="73"/>
      <c r="E77" s="74"/>
      <c r="F77" s="75"/>
      <c r="G77" s="75"/>
      <c r="H77" s="76"/>
      <c r="I77" s="76"/>
      <c r="J77" s="77"/>
      <c r="K77" s="76"/>
      <c r="L77" s="76"/>
      <c r="M77" s="77"/>
      <c r="N77" s="76"/>
      <c r="O77" s="76"/>
      <c r="P77" s="76"/>
      <c r="Q77" s="77"/>
      <c r="R77" s="78"/>
      <c r="S77" s="79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1"/>
      <c r="AQ77" s="80"/>
      <c r="AR77" s="80"/>
      <c r="AS77" s="80"/>
      <c r="AT77" s="82"/>
      <c r="AU77" s="176"/>
    </row>
    <row r="78" spans="1:47" s="26" customFormat="1" ht="13.5">
      <c r="A78" s="70">
        <f>IF(E78&amp;F78&amp;G78&amp;H78&amp;I78&amp;J78&amp;K78&amp;L78&amp;M78&amp;N78&amp;O78&amp;P78&amp;Q78&amp;R78&amp;S78&amp;T78&amp;U78&amp;V78&amp;W78&amp;X78&amp;Y78&amp;Z78&amp;AA78&amp;AB78&amp;AC78&amp;AD78&amp;AE78&amp;AF78&amp;AG78&amp;AH78&amp;AI78&amp;AJ78&amp;AK78&amp;AL78&amp;AM78&amp;AN78&amp;AO78&amp;AP78&amp;AQ78="",IF(D78="",IF(B78="",58,"!"),"!"),IF(D78="","!",IF(B78="","!",58)))</f>
        <v>58</v>
      </c>
      <c r="B78" s="71"/>
      <c r="C78" s="72">
        <f t="shared" si="0"/>
      </c>
      <c r="D78" s="73"/>
      <c r="E78" s="74"/>
      <c r="F78" s="75"/>
      <c r="G78" s="75"/>
      <c r="H78" s="76"/>
      <c r="I78" s="76"/>
      <c r="J78" s="77"/>
      <c r="K78" s="76"/>
      <c r="L78" s="76"/>
      <c r="M78" s="77"/>
      <c r="N78" s="76"/>
      <c r="O78" s="76"/>
      <c r="P78" s="76"/>
      <c r="Q78" s="77"/>
      <c r="R78" s="78"/>
      <c r="S78" s="79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1"/>
      <c r="AQ78" s="80"/>
      <c r="AR78" s="80"/>
      <c r="AS78" s="80"/>
      <c r="AT78" s="82"/>
      <c r="AU78" s="176"/>
    </row>
    <row r="79" spans="1:47" s="26" customFormat="1" ht="13.5">
      <c r="A79" s="70">
        <f>IF(E79&amp;F79&amp;G79&amp;H79&amp;I79&amp;J79&amp;K79&amp;L79&amp;M79&amp;N79&amp;O79&amp;P79&amp;Q79&amp;R79&amp;S79&amp;T79&amp;U79&amp;V79&amp;W79&amp;X79&amp;Y79&amp;Z79&amp;AA79&amp;AB79&amp;AC79&amp;AD79&amp;AE79&amp;AF79&amp;AG79&amp;AH79&amp;AI79&amp;AJ79&amp;AK79&amp;AL79&amp;AM79&amp;AN79&amp;AO79&amp;AP79&amp;AQ79="",IF(D79="",IF(B79="",59,"!"),"!"),IF(D79="","!",IF(B79="","!",59)))</f>
        <v>59</v>
      </c>
      <c r="B79" s="71"/>
      <c r="C79" s="72">
        <f t="shared" si="0"/>
      </c>
      <c r="D79" s="73"/>
      <c r="E79" s="74"/>
      <c r="F79" s="75"/>
      <c r="G79" s="75"/>
      <c r="H79" s="76"/>
      <c r="I79" s="76"/>
      <c r="J79" s="77"/>
      <c r="K79" s="76"/>
      <c r="L79" s="76"/>
      <c r="M79" s="77"/>
      <c r="N79" s="76"/>
      <c r="O79" s="76"/>
      <c r="P79" s="76"/>
      <c r="Q79" s="77"/>
      <c r="R79" s="78"/>
      <c r="S79" s="79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1"/>
      <c r="AQ79" s="80"/>
      <c r="AR79" s="80"/>
      <c r="AS79" s="80"/>
      <c r="AT79" s="82"/>
      <c r="AU79" s="176"/>
    </row>
    <row r="80" spans="1:47" s="26" customFormat="1" ht="13.5">
      <c r="A80" s="70">
        <f>IF(E80&amp;F80&amp;G80&amp;H80&amp;I80&amp;J80&amp;K80&amp;L80&amp;M80&amp;N80&amp;O80&amp;P80&amp;Q80&amp;R80&amp;S80&amp;T80&amp;U80&amp;V80&amp;W80&amp;X80&amp;Y80&amp;Z80&amp;AA80&amp;AB80&amp;AC80&amp;AD80&amp;AE80&amp;AF80&amp;AG80&amp;AH80&amp;AI80&amp;AJ80&amp;AK80&amp;AL80&amp;AM80&amp;AN80&amp;AO80&amp;AP80&amp;AQ80="",IF(D80="",IF(B80="",60,"!"),"!"),IF(D80="","!",IF(B80="","!",60)))</f>
        <v>60</v>
      </c>
      <c r="B80" s="71"/>
      <c r="C80" s="72">
        <f t="shared" si="0"/>
      </c>
      <c r="D80" s="73"/>
      <c r="E80" s="74"/>
      <c r="F80" s="75"/>
      <c r="G80" s="75"/>
      <c r="H80" s="76"/>
      <c r="I80" s="76"/>
      <c r="J80" s="77"/>
      <c r="K80" s="76"/>
      <c r="L80" s="76"/>
      <c r="M80" s="77"/>
      <c r="N80" s="76"/>
      <c r="O80" s="76"/>
      <c r="P80" s="76"/>
      <c r="Q80" s="77"/>
      <c r="R80" s="78"/>
      <c r="S80" s="79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1"/>
      <c r="AQ80" s="80"/>
      <c r="AR80" s="80"/>
      <c r="AS80" s="80"/>
      <c r="AT80" s="82"/>
      <c r="AU80" s="176"/>
    </row>
    <row r="81" spans="1:47" s="26" customFormat="1" ht="13.5">
      <c r="A81" s="70">
        <f>IF(E81&amp;F81&amp;G81&amp;H81&amp;I81&amp;J81&amp;K81&amp;L81&amp;M81&amp;N81&amp;O81&amp;P81&amp;Q81&amp;R81&amp;S81&amp;T81&amp;U81&amp;V81&amp;W81&amp;X81&amp;Y81&amp;Z81&amp;AA81&amp;AB81&amp;AC81&amp;AD81&amp;AE81&amp;AF81&amp;AG81&amp;AH81&amp;AI81&amp;AJ81&amp;AK81&amp;AL81&amp;AM81&amp;AN81&amp;AO81&amp;AP81&amp;AQ81="",IF(D81="",IF(B81="",61,"!"),"!"),IF(D81="","!",IF(B81="","!",61)))</f>
        <v>61</v>
      </c>
      <c r="B81" s="71"/>
      <c r="C81" s="72">
        <f t="shared" si="0"/>
      </c>
      <c r="D81" s="73"/>
      <c r="E81" s="74"/>
      <c r="F81" s="75"/>
      <c r="G81" s="75"/>
      <c r="H81" s="76"/>
      <c r="I81" s="76"/>
      <c r="J81" s="77"/>
      <c r="K81" s="76"/>
      <c r="L81" s="76"/>
      <c r="M81" s="77"/>
      <c r="N81" s="76"/>
      <c r="O81" s="76"/>
      <c r="P81" s="76"/>
      <c r="Q81" s="77"/>
      <c r="R81" s="78"/>
      <c r="S81" s="79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1"/>
      <c r="AQ81" s="80"/>
      <c r="AR81" s="80"/>
      <c r="AS81" s="80"/>
      <c r="AT81" s="82"/>
      <c r="AU81" s="176"/>
    </row>
    <row r="82" spans="1:47" s="26" customFormat="1" ht="13.5">
      <c r="A82" s="70">
        <f>IF(E82&amp;F82&amp;G82&amp;H82&amp;I82&amp;J82&amp;K82&amp;L82&amp;M82&amp;N82&amp;O82&amp;P82&amp;Q82&amp;R82&amp;S82&amp;T82&amp;U82&amp;V82&amp;W82&amp;X82&amp;Y82&amp;Z82&amp;AA82&amp;AB82&amp;AC82&amp;AD82&amp;AE82&amp;AF82&amp;AG82&amp;AH82&amp;AI82&amp;AJ82&amp;AK82&amp;AL82&amp;AM82&amp;AN82&amp;AO82&amp;AP82&amp;AQ82="",IF(D82="",IF(B82="",62,"!"),"!"),IF(D82="","!",IF(B82="","!",62)))</f>
        <v>62</v>
      </c>
      <c r="B82" s="71"/>
      <c r="C82" s="72">
        <f t="shared" si="0"/>
      </c>
      <c r="D82" s="73"/>
      <c r="E82" s="74"/>
      <c r="F82" s="75"/>
      <c r="G82" s="75"/>
      <c r="H82" s="76"/>
      <c r="I82" s="76"/>
      <c r="J82" s="77"/>
      <c r="K82" s="76"/>
      <c r="L82" s="76"/>
      <c r="M82" s="77"/>
      <c r="N82" s="76"/>
      <c r="O82" s="76"/>
      <c r="P82" s="76"/>
      <c r="Q82" s="77"/>
      <c r="R82" s="78"/>
      <c r="S82" s="79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1"/>
      <c r="AQ82" s="80"/>
      <c r="AR82" s="80"/>
      <c r="AS82" s="80"/>
      <c r="AT82" s="82"/>
      <c r="AU82" s="176"/>
    </row>
    <row r="83" spans="1:47" s="26" customFormat="1" ht="13.5">
      <c r="A83" s="70">
        <f>IF(E83&amp;F83&amp;G83&amp;H83&amp;I83&amp;J83&amp;K83&amp;L83&amp;M83&amp;N83&amp;O83&amp;P83&amp;Q83&amp;R83&amp;S83&amp;T83&amp;U83&amp;V83&amp;W83&amp;X83&amp;Y83&amp;Z83&amp;AA83&amp;AB83&amp;AC83&amp;AD83&amp;AE83&amp;AF83&amp;AG83&amp;AH83&amp;AI83&amp;AJ83&amp;AK83&amp;AL83&amp;AM83&amp;AN83&amp;AO83&amp;AP83&amp;AQ83="",IF(D83="",IF(B83="",63,"!"),"!"),IF(D83="","!",IF(B83="","!",63)))</f>
        <v>63</v>
      </c>
      <c r="B83" s="71"/>
      <c r="C83" s="72">
        <f t="shared" si="0"/>
      </c>
      <c r="D83" s="73"/>
      <c r="E83" s="74"/>
      <c r="F83" s="75"/>
      <c r="G83" s="75"/>
      <c r="H83" s="76"/>
      <c r="I83" s="76"/>
      <c r="J83" s="77"/>
      <c r="K83" s="76"/>
      <c r="L83" s="76"/>
      <c r="M83" s="77"/>
      <c r="N83" s="76"/>
      <c r="O83" s="76"/>
      <c r="P83" s="76"/>
      <c r="Q83" s="77"/>
      <c r="R83" s="78"/>
      <c r="S83" s="79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1"/>
      <c r="AQ83" s="80"/>
      <c r="AR83" s="80"/>
      <c r="AS83" s="80"/>
      <c r="AT83" s="82"/>
      <c r="AU83" s="176"/>
    </row>
    <row r="84" spans="1:47" s="26" customFormat="1" ht="13.5">
      <c r="A84" s="70">
        <f>IF(E84&amp;F84&amp;G84&amp;H84&amp;I84&amp;J84&amp;K84&amp;L84&amp;M84&amp;N84&amp;O84&amp;P84&amp;Q84&amp;R84&amp;S84&amp;T84&amp;U84&amp;V84&amp;W84&amp;X84&amp;Y84&amp;Z84&amp;AA84&amp;AB84&amp;AC84&amp;AD84&amp;AE84&amp;AF84&amp;AG84&amp;AH84&amp;AI84&amp;AJ84&amp;AK84&amp;AL84&amp;AM84&amp;AN84&amp;AO84&amp;AP84&amp;AQ84="",IF(D84="",IF(B84="",64,"!"),"!"),IF(D84="","!",IF(B84="","!",64)))</f>
        <v>64</v>
      </c>
      <c r="B84" s="71"/>
      <c r="C84" s="72">
        <f t="shared" si="0"/>
      </c>
      <c r="D84" s="73"/>
      <c r="E84" s="74"/>
      <c r="F84" s="75"/>
      <c r="G84" s="75"/>
      <c r="H84" s="76"/>
      <c r="I84" s="76"/>
      <c r="J84" s="77"/>
      <c r="K84" s="76"/>
      <c r="L84" s="76"/>
      <c r="M84" s="77"/>
      <c r="N84" s="76"/>
      <c r="O84" s="76"/>
      <c r="P84" s="76"/>
      <c r="Q84" s="77"/>
      <c r="R84" s="78"/>
      <c r="S84" s="79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1"/>
      <c r="AQ84" s="80"/>
      <c r="AR84" s="80"/>
      <c r="AS84" s="80"/>
      <c r="AT84" s="82"/>
      <c r="AU84" s="176"/>
    </row>
    <row r="85" spans="1:47" s="26" customFormat="1" ht="13.5">
      <c r="A85" s="70">
        <f>IF(E85&amp;F85&amp;G85&amp;H85&amp;I85&amp;J85&amp;K85&amp;L85&amp;M85&amp;N85&amp;O85&amp;P85&amp;Q85&amp;R85&amp;S85&amp;T85&amp;U85&amp;V85&amp;W85&amp;X85&amp;Y85&amp;Z85&amp;AA85&amp;AB85&amp;AC85&amp;AD85&amp;AE85&amp;AF85&amp;AG85&amp;AH85&amp;AI85&amp;AJ85&amp;AK85&amp;AL85&amp;AM85&amp;AN85&amp;AO85&amp;AP85&amp;AQ85="",IF(D85="",IF(B85="",65,"!"),"!"),IF(D85="","!",IF(B85="","!",65)))</f>
        <v>65</v>
      </c>
      <c r="B85" s="71"/>
      <c r="C85" s="72">
        <f aca="true" t="shared" si="1" ref="C85:C148">IF(B85="","","-")</f>
      </c>
      <c r="D85" s="73"/>
      <c r="E85" s="74"/>
      <c r="F85" s="75"/>
      <c r="G85" s="75"/>
      <c r="H85" s="76"/>
      <c r="I85" s="76"/>
      <c r="J85" s="77"/>
      <c r="K85" s="76"/>
      <c r="L85" s="76"/>
      <c r="M85" s="77"/>
      <c r="N85" s="76"/>
      <c r="O85" s="76"/>
      <c r="P85" s="76"/>
      <c r="Q85" s="77"/>
      <c r="R85" s="78"/>
      <c r="S85" s="79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1"/>
      <c r="AQ85" s="80"/>
      <c r="AR85" s="80"/>
      <c r="AS85" s="80"/>
      <c r="AT85" s="82"/>
      <c r="AU85" s="176"/>
    </row>
    <row r="86" spans="1:47" s="26" customFormat="1" ht="13.5">
      <c r="A86" s="70">
        <f>IF(E86&amp;F86&amp;G86&amp;H86&amp;I86&amp;J86&amp;K86&amp;L86&amp;M86&amp;N86&amp;O86&amp;P86&amp;Q86&amp;R86&amp;S86&amp;T86&amp;U86&amp;V86&amp;W86&amp;X86&amp;Y86&amp;Z86&amp;AA86&amp;AB86&amp;AC86&amp;AD86&amp;AE86&amp;AF86&amp;AG86&amp;AH86&amp;AI86&amp;AJ86&amp;AK86&amp;AL86&amp;AM86&amp;AN86&amp;AO86&amp;AP86&amp;AQ86="",IF(D86="",IF(B86="",66,"!"),"!"),IF(D86="","!",IF(B86="","!",66)))</f>
        <v>66</v>
      </c>
      <c r="B86" s="71"/>
      <c r="C86" s="72">
        <f t="shared" si="1"/>
      </c>
      <c r="D86" s="73"/>
      <c r="E86" s="74"/>
      <c r="F86" s="75"/>
      <c r="G86" s="75"/>
      <c r="H86" s="76"/>
      <c r="I86" s="76"/>
      <c r="J86" s="77"/>
      <c r="K86" s="76"/>
      <c r="L86" s="76"/>
      <c r="M86" s="77"/>
      <c r="N86" s="76"/>
      <c r="O86" s="76"/>
      <c r="P86" s="76"/>
      <c r="Q86" s="77"/>
      <c r="R86" s="78"/>
      <c r="S86" s="79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1"/>
      <c r="AQ86" s="80"/>
      <c r="AR86" s="80"/>
      <c r="AS86" s="80"/>
      <c r="AT86" s="82"/>
      <c r="AU86" s="176"/>
    </row>
    <row r="87" spans="1:47" s="26" customFormat="1" ht="13.5">
      <c r="A87" s="70">
        <f>IF(E87&amp;F87&amp;G87&amp;H87&amp;I87&amp;J87&amp;K87&amp;L87&amp;M87&amp;N87&amp;O87&amp;P87&amp;Q87&amp;R87&amp;S87&amp;T87&amp;U87&amp;V87&amp;W87&amp;X87&amp;Y87&amp;Z87&amp;AA87&amp;AB87&amp;AC87&amp;AD87&amp;AE87&amp;AF87&amp;AG87&amp;AH87&amp;AI87&amp;AJ87&amp;AK87&amp;AL87&amp;AM87&amp;AN87&amp;AO87&amp;AP87&amp;AQ87="",IF(D87="",IF(B87="",67,"!"),"!"),IF(D87="","!",IF(B87="","!",67)))</f>
        <v>67</v>
      </c>
      <c r="B87" s="71"/>
      <c r="C87" s="72">
        <f t="shared" si="1"/>
      </c>
      <c r="D87" s="73"/>
      <c r="E87" s="74"/>
      <c r="F87" s="75"/>
      <c r="G87" s="75"/>
      <c r="H87" s="76"/>
      <c r="I87" s="76"/>
      <c r="J87" s="77"/>
      <c r="K87" s="76"/>
      <c r="L87" s="76"/>
      <c r="M87" s="77"/>
      <c r="N87" s="76"/>
      <c r="O87" s="76"/>
      <c r="P87" s="76"/>
      <c r="Q87" s="77"/>
      <c r="R87" s="78"/>
      <c r="S87" s="79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1"/>
      <c r="AQ87" s="80"/>
      <c r="AR87" s="80"/>
      <c r="AS87" s="80"/>
      <c r="AT87" s="82"/>
      <c r="AU87" s="176"/>
    </row>
    <row r="88" spans="1:47" s="26" customFormat="1" ht="13.5">
      <c r="A88" s="70">
        <f>IF(E88&amp;F88&amp;G88&amp;H88&amp;I88&amp;J88&amp;K88&amp;L88&amp;M88&amp;N88&amp;O88&amp;P88&amp;Q88&amp;R88&amp;S88&amp;T88&amp;U88&amp;V88&amp;W88&amp;X88&amp;Y88&amp;Z88&amp;AA88&amp;AB88&amp;AC88&amp;AD88&amp;AE88&amp;AF88&amp;AG88&amp;AH88&amp;AI88&amp;AJ88&amp;AK88&amp;AL88&amp;AM88&amp;AN88&amp;AO88&amp;AP88&amp;AQ88="",IF(D88="",IF(B88="",68,"!"),"!"),IF(D88="","!",IF(B88="","!",68)))</f>
        <v>68</v>
      </c>
      <c r="B88" s="71"/>
      <c r="C88" s="72">
        <f t="shared" si="1"/>
      </c>
      <c r="D88" s="73"/>
      <c r="E88" s="74"/>
      <c r="F88" s="75"/>
      <c r="G88" s="75"/>
      <c r="H88" s="76"/>
      <c r="I88" s="76"/>
      <c r="J88" s="77"/>
      <c r="K88" s="76"/>
      <c r="L88" s="76"/>
      <c r="M88" s="77"/>
      <c r="N88" s="76"/>
      <c r="O88" s="76"/>
      <c r="P88" s="76"/>
      <c r="Q88" s="77"/>
      <c r="R88" s="78"/>
      <c r="S88" s="79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1"/>
      <c r="AQ88" s="80"/>
      <c r="AR88" s="80"/>
      <c r="AS88" s="80"/>
      <c r="AT88" s="82"/>
      <c r="AU88" s="176"/>
    </row>
    <row r="89" spans="1:47" s="26" customFormat="1" ht="13.5">
      <c r="A89" s="70">
        <f>IF(E89&amp;F89&amp;G89&amp;H89&amp;I89&amp;J89&amp;K89&amp;L89&amp;M89&amp;N89&amp;O89&amp;P89&amp;Q89&amp;R89&amp;S89&amp;T89&amp;U89&amp;V89&amp;W89&amp;X89&amp;Y89&amp;Z89&amp;AA89&amp;AB89&amp;AC89&amp;AD89&amp;AE89&amp;AF89&amp;AG89&amp;AH89&amp;AI89&amp;AJ89&amp;AK89&amp;AL89&amp;AM89&amp;AN89&amp;AO89&amp;AP89&amp;AQ89="",IF(D89="",IF(B89="",69,"!"),"!"),IF(D89="","!",IF(B89="","!",69)))</f>
        <v>69</v>
      </c>
      <c r="B89" s="71"/>
      <c r="C89" s="72">
        <f t="shared" si="1"/>
      </c>
      <c r="D89" s="73"/>
      <c r="E89" s="74"/>
      <c r="F89" s="75"/>
      <c r="G89" s="75"/>
      <c r="H89" s="76"/>
      <c r="I89" s="76"/>
      <c r="J89" s="77"/>
      <c r="K89" s="76"/>
      <c r="L89" s="76"/>
      <c r="M89" s="77"/>
      <c r="N89" s="76"/>
      <c r="O89" s="76"/>
      <c r="P89" s="76"/>
      <c r="Q89" s="77"/>
      <c r="R89" s="78"/>
      <c r="S89" s="79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1"/>
      <c r="AQ89" s="80"/>
      <c r="AR89" s="80"/>
      <c r="AS89" s="80"/>
      <c r="AT89" s="82"/>
      <c r="AU89" s="176"/>
    </row>
    <row r="90" spans="1:47" s="26" customFormat="1" ht="13.5">
      <c r="A90" s="70">
        <f>IF(E90&amp;F90&amp;G90&amp;H90&amp;I90&amp;J90&amp;K90&amp;L90&amp;M90&amp;N90&amp;O90&amp;P90&amp;Q90&amp;R90&amp;S90&amp;T90&amp;U90&amp;V90&amp;W90&amp;X90&amp;Y90&amp;Z90&amp;AA90&amp;AB90&amp;AC90&amp;AD90&amp;AE90&amp;AF90&amp;AG90&amp;AH90&amp;AI90&amp;AJ90&amp;AK90&amp;AL90&amp;AM90&amp;AN90&amp;AO90&amp;AP90&amp;AQ90="",IF(D90="",IF(B90="",70,"!"),"!"),IF(D90="","!",IF(B90="","!",70)))</f>
        <v>70</v>
      </c>
      <c r="B90" s="71"/>
      <c r="C90" s="72">
        <f t="shared" si="1"/>
      </c>
      <c r="D90" s="73"/>
      <c r="E90" s="74"/>
      <c r="F90" s="75"/>
      <c r="G90" s="75"/>
      <c r="H90" s="76"/>
      <c r="I90" s="76"/>
      <c r="J90" s="77"/>
      <c r="K90" s="76"/>
      <c r="L90" s="76"/>
      <c r="M90" s="77"/>
      <c r="N90" s="76"/>
      <c r="O90" s="76"/>
      <c r="P90" s="76"/>
      <c r="Q90" s="77"/>
      <c r="R90" s="78"/>
      <c r="S90" s="79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1"/>
      <c r="AQ90" s="80"/>
      <c r="AR90" s="80"/>
      <c r="AS90" s="80"/>
      <c r="AT90" s="82"/>
      <c r="AU90" s="176"/>
    </row>
    <row r="91" spans="1:47" s="26" customFormat="1" ht="13.5">
      <c r="A91" s="70">
        <f>IF(E91&amp;F91&amp;G91&amp;H91&amp;I91&amp;J91&amp;K91&amp;L91&amp;M91&amp;N91&amp;O91&amp;P91&amp;Q91&amp;R91&amp;S91&amp;T91&amp;U91&amp;V91&amp;W91&amp;X91&amp;Y91&amp;Z91&amp;AA91&amp;AB91&amp;AC91&amp;AD91&amp;AE91&amp;AF91&amp;AG91&amp;AH91&amp;AI91&amp;AJ91&amp;AK91&amp;AL91&amp;AM91&amp;AN91&amp;AO91&amp;AP91&amp;AQ91="",IF(D91="",IF(B91="",71,"!"),"!"),IF(D91="","!",IF(B91="","!",71)))</f>
        <v>71</v>
      </c>
      <c r="B91" s="71"/>
      <c r="C91" s="72">
        <f t="shared" si="1"/>
      </c>
      <c r="D91" s="73"/>
      <c r="E91" s="74"/>
      <c r="F91" s="75"/>
      <c r="G91" s="75"/>
      <c r="H91" s="76"/>
      <c r="I91" s="76"/>
      <c r="J91" s="77"/>
      <c r="K91" s="76"/>
      <c r="L91" s="76"/>
      <c r="M91" s="77"/>
      <c r="N91" s="76"/>
      <c r="O91" s="76"/>
      <c r="P91" s="76"/>
      <c r="Q91" s="77"/>
      <c r="R91" s="78"/>
      <c r="S91" s="79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1"/>
      <c r="AQ91" s="80"/>
      <c r="AR91" s="80"/>
      <c r="AS91" s="80"/>
      <c r="AT91" s="82"/>
      <c r="AU91" s="176"/>
    </row>
    <row r="92" spans="1:47" s="26" customFormat="1" ht="13.5">
      <c r="A92" s="70">
        <f>IF(E92&amp;F92&amp;G92&amp;H92&amp;I92&amp;J92&amp;K92&amp;L92&amp;M92&amp;N92&amp;O92&amp;P92&amp;Q92&amp;R92&amp;S92&amp;T92&amp;U92&amp;V92&amp;W92&amp;X92&amp;Y92&amp;Z92&amp;AA92&amp;AB92&amp;AC92&amp;AD92&amp;AE92&amp;AF92&amp;AG92&amp;AH92&amp;AI92&amp;AJ92&amp;AK92&amp;AL92&amp;AM92&amp;AN92&amp;AO92&amp;AP92&amp;AQ92="",IF(D92="",IF(B92="",72,"!"),"!"),IF(D92="","!",IF(B92="","!",72)))</f>
        <v>72</v>
      </c>
      <c r="B92" s="71"/>
      <c r="C92" s="72">
        <f t="shared" si="1"/>
      </c>
      <c r="D92" s="73"/>
      <c r="E92" s="74"/>
      <c r="F92" s="75"/>
      <c r="G92" s="75"/>
      <c r="H92" s="76"/>
      <c r="I92" s="76"/>
      <c r="J92" s="77"/>
      <c r="K92" s="76"/>
      <c r="L92" s="76"/>
      <c r="M92" s="77"/>
      <c r="N92" s="76"/>
      <c r="O92" s="76"/>
      <c r="P92" s="76"/>
      <c r="Q92" s="77"/>
      <c r="R92" s="78"/>
      <c r="S92" s="79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1"/>
      <c r="AQ92" s="80"/>
      <c r="AR92" s="80"/>
      <c r="AS92" s="80"/>
      <c r="AT92" s="82"/>
      <c r="AU92" s="176"/>
    </row>
    <row r="93" spans="1:47" s="26" customFormat="1" ht="13.5">
      <c r="A93" s="70">
        <f>IF(E93&amp;F93&amp;G93&amp;H93&amp;I93&amp;J93&amp;K93&amp;L93&amp;M93&amp;N93&amp;O93&amp;P93&amp;Q93&amp;R93&amp;S93&amp;T93&amp;U93&amp;V93&amp;W93&amp;X93&amp;Y93&amp;Z93&amp;AA93&amp;AB93&amp;AC93&amp;AD93&amp;AE93&amp;AF93&amp;AG93&amp;AH93&amp;AI93&amp;AJ93&amp;AK93&amp;AL93&amp;AM93&amp;AN93&amp;AO93&amp;AP93&amp;AQ93="",IF(D93="",IF(B93="",73,"!"),"!"),IF(D93="","!",IF(B93="","!",73)))</f>
        <v>73</v>
      </c>
      <c r="B93" s="71"/>
      <c r="C93" s="72">
        <f t="shared" si="1"/>
      </c>
      <c r="D93" s="73"/>
      <c r="E93" s="74"/>
      <c r="F93" s="75"/>
      <c r="G93" s="75"/>
      <c r="H93" s="76"/>
      <c r="I93" s="76"/>
      <c r="J93" s="77"/>
      <c r="K93" s="76"/>
      <c r="L93" s="76"/>
      <c r="M93" s="77"/>
      <c r="N93" s="76"/>
      <c r="O93" s="76"/>
      <c r="P93" s="76"/>
      <c r="Q93" s="77"/>
      <c r="R93" s="78"/>
      <c r="S93" s="79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1"/>
      <c r="AQ93" s="80"/>
      <c r="AR93" s="80"/>
      <c r="AS93" s="80"/>
      <c r="AT93" s="82"/>
      <c r="AU93" s="176"/>
    </row>
    <row r="94" spans="1:47" s="26" customFormat="1" ht="13.5">
      <c r="A94" s="70">
        <f>IF(E94&amp;F94&amp;G94&amp;H94&amp;I94&amp;J94&amp;K94&amp;L94&amp;M94&amp;N94&amp;O94&amp;P94&amp;Q94&amp;R94&amp;S94&amp;T94&amp;U94&amp;V94&amp;W94&amp;X94&amp;Y94&amp;Z94&amp;AA94&amp;AB94&amp;AC94&amp;AD94&amp;AE94&amp;AF94&amp;AG94&amp;AH94&amp;AI94&amp;AJ94&amp;AK94&amp;AL94&amp;AM94&amp;AN94&amp;AO94&amp;AP94&amp;AQ94="",IF(D94="",IF(B94="",74,"!"),"!"),IF(D94="","!",IF(B94="","!",74)))</f>
        <v>74</v>
      </c>
      <c r="B94" s="71"/>
      <c r="C94" s="72">
        <f t="shared" si="1"/>
      </c>
      <c r="D94" s="73"/>
      <c r="E94" s="74"/>
      <c r="F94" s="75"/>
      <c r="G94" s="75"/>
      <c r="H94" s="76"/>
      <c r="I94" s="76"/>
      <c r="J94" s="77"/>
      <c r="K94" s="76"/>
      <c r="L94" s="76"/>
      <c r="M94" s="77"/>
      <c r="N94" s="76"/>
      <c r="O94" s="76"/>
      <c r="P94" s="76"/>
      <c r="Q94" s="77"/>
      <c r="R94" s="78"/>
      <c r="S94" s="79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1"/>
      <c r="AQ94" s="80"/>
      <c r="AR94" s="80"/>
      <c r="AS94" s="80"/>
      <c r="AT94" s="82"/>
      <c r="AU94" s="176"/>
    </row>
    <row r="95" spans="1:47" s="26" customFormat="1" ht="13.5">
      <c r="A95" s="70">
        <f>IF(E95&amp;F95&amp;G95&amp;H95&amp;I95&amp;J95&amp;K95&amp;L95&amp;M95&amp;N95&amp;O95&amp;P95&amp;Q95&amp;R95&amp;S95&amp;T95&amp;U95&amp;V95&amp;W95&amp;X95&amp;Y95&amp;Z95&amp;AA95&amp;AB95&amp;AC95&amp;AD95&amp;AE95&amp;AF95&amp;AG95&amp;AH95&amp;AI95&amp;AJ95&amp;AK95&amp;AL95&amp;AM95&amp;AN95&amp;AO95&amp;AP95&amp;AQ95="",IF(D95="",IF(B95="",75,"!"),"!"),IF(D95="","!",IF(B95="","!",75)))</f>
        <v>75</v>
      </c>
      <c r="B95" s="71"/>
      <c r="C95" s="72">
        <f t="shared" si="1"/>
      </c>
      <c r="D95" s="73"/>
      <c r="E95" s="74"/>
      <c r="F95" s="75"/>
      <c r="G95" s="75"/>
      <c r="H95" s="76"/>
      <c r="I95" s="76"/>
      <c r="J95" s="77"/>
      <c r="K95" s="76"/>
      <c r="L95" s="76"/>
      <c r="M95" s="77"/>
      <c r="N95" s="76"/>
      <c r="O95" s="76"/>
      <c r="P95" s="76"/>
      <c r="Q95" s="77"/>
      <c r="R95" s="78"/>
      <c r="S95" s="79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1"/>
      <c r="AQ95" s="80"/>
      <c r="AR95" s="80"/>
      <c r="AS95" s="80"/>
      <c r="AT95" s="82"/>
      <c r="AU95" s="176"/>
    </row>
    <row r="96" spans="1:47" s="26" customFormat="1" ht="13.5">
      <c r="A96" s="70">
        <f>IF(E96&amp;F96&amp;G96&amp;H96&amp;I96&amp;J96&amp;K96&amp;L96&amp;M96&amp;N96&amp;O96&amp;P96&amp;Q96&amp;R96&amp;S96&amp;T96&amp;U96&amp;V96&amp;W96&amp;X96&amp;Y96&amp;Z96&amp;AA96&amp;AB96&amp;AC96&amp;AD96&amp;AE96&amp;AF96&amp;AG96&amp;AH96&amp;AI96&amp;AJ96&amp;AK96&amp;AL96&amp;AM96&amp;AN96&amp;AO96&amp;AP96&amp;AQ96="",IF(D96="",IF(B96="",76,"!"),"!"),IF(D96="","!",IF(B96="","!",76)))</f>
        <v>76</v>
      </c>
      <c r="B96" s="71"/>
      <c r="C96" s="72">
        <f t="shared" si="1"/>
      </c>
      <c r="D96" s="73"/>
      <c r="E96" s="74"/>
      <c r="F96" s="75"/>
      <c r="G96" s="75"/>
      <c r="H96" s="76"/>
      <c r="I96" s="76"/>
      <c r="J96" s="77"/>
      <c r="K96" s="76"/>
      <c r="L96" s="76"/>
      <c r="M96" s="77"/>
      <c r="N96" s="76"/>
      <c r="O96" s="76"/>
      <c r="P96" s="76"/>
      <c r="Q96" s="77"/>
      <c r="R96" s="78"/>
      <c r="S96" s="79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1"/>
      <c r="AQ96" s="80"/>
      <c r="AR96" s="80"/>
      <c r="AS96" s="80"/>
      <c r="AT96" s="82"/>
      <c r="AU96" s="176"/>
    </row>
    <row r="97" spans="1:47" s="26" customFormat="1" ht="13.5">
      <c r="A97" s="70">
        <f>IF(E97&amp;F97&amp;G97&amp;H97&amp;I97&amp;J97&amp;K97&amp;L97&amp;M97&amp;N97&amp;O97&amp;P97&amp;Q97&amp;R97&amp;S97&amp;T97&amp;U97&amp;V97&amp;W97&amp;X97&amp;Y97&amp;Z97&amp;AA97&amp;AB97&amp;AC97&amp;AD97&amp;AE97&amp;AF97&amp;AG97&amp;AH97&amp;AI97&amp;AJ97&amp;AK97&amp;AL97&amp;AM97&amp;AN97&amp;AO97&amp;AP97&amp;AQ97="",IF(D97="",IF(B97="",77,"!"),"!"),IF(D97="","!",IF(B97="","!",77)))</f>
        <v>77</v>
      </c>
      <c r="B97" s="71"/>
      <c r="C97" s="72">
        <f t="shared" si="1"/>
      </c>
      <c r="D97" s="73"/>
      <c r="E97" s="74"/>
      <c r="F97" s="75"/>
      <c r="G97" s="75"/>
      <c r="H97" s="76"/>
      <c r="I97" s="76"/>
      <c r="J97" s="77"/>
      <c r="K97" s="76"/>
      <c r="L97" s="76"/>
      <c r="M97" s="77"/>
      <c r="N97" s="76"/>
      <c r="O97" s="76"/>
      <c r="P97" s="76"/>
      <c r="Q97" s="77"/>
      <c r="R97" s="78"/>
      <c r="S97" s="79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1"/>
      <c r="AQ97" s="80"/>
      <c r="AR97" s="80"/>
      <c r="AS97" s="80"/>
      <c r="AT97" s="82"/>
      <c r="AU97" s="176"/>
    </row>
    <row r="98" spans="1:47" s="26" customFormat="1" ht="13.5">
      <c r="A98" s="70">
        <f>IF(E98&amp;F98&amp;G98&amp;H98&amp;I98&amp;J98&amp;K98&amp;L98&amp;M98&amp;N98&amp;O98&amp;P98&amp;Q98&amp;R98&amp;S98&amp;T98&amp;U98&amp;V98&amp;W98&amp;X98&amp;Y98&amp;Z98&amp;AA98&amp;AB98&amp;AC98&amp;AD98&amp;AE98&amp;AF98&amp;AG98&amp;AH98&amp;AI98&amp;AJ98&amp;AK98&amp;AL98&amp;AM98&amp;AN98&amp;AO98&amp;AP98&amp;AQ98="",IF(D98="",IF(B98="",78,"!"),"!"),IF(D98="","!",IF(B98="","!",78)))</f>
        <v>78</v>
      </c>
      <c r="B98" s="71"/>
      <c r="C98" s="72">
        <f t="shared" si="1"/>
      </c>
      <c r="D98" s="73"/>
      <c r="E98" s="74"/>
      <c r="F98" s="75"/>
      <c r="G98" s="75"/>
      <c r="H98" s="76"/>
      <c r="I98" s="76"/>
      <c r="J98" s="77"/>
      <c r="K98" s="76"/>
      <c r="L98" s="76"/>
      <c r="M98" s="77"/>
      <c r="N98" s="76"/>
      <c r="O98" s="76"/>
      <c r="P98" s="76"/>
      <c r="Q98" s="77"/>
      <c r="R98" s="78"/>
      <c r="S98" s="79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1"/>
      <c r="AQ98" s="80"/>
      <c r="AR98" s="80"/>
      <c r="AS98" s="80"/>
      <c r="AT98" s="82"/>
      <c r="AU98" s="176"/>
    </row>
    <row r="99" spans="1:47" s="26" customFormat="1" ht="13.5">
      <c r="A99" s="70">
        <f>IF(E99&amp;F99&amp;G99&amp;H99&amp;I99&amp;J99&amp;K99&amp;L99&amp;M99&amp;N99&amp;O99&amp;P99&amp;Q99&amp;R99&amp;S99&amp;T99&amp;U99&amp;V99&amp;W99&amp;X99&amp;Y99&amp;Z99&amp;AA99&amp;AB99&amp;AC99&amp;AD99&amp;AE99&amp;AF99&amp;AG99&amp;AH99&amp;AI99&amp;AJ99&amp;AK99&amp;AL99&amp;AM99&amp;AN99&amp;AO99&amp;AP99&amp;AQ99="",IF(D99="",IF(B99="",79,"!"),"!"),IF(D99="","!",IF(B99="","!",79)))</f>
        <v>79</v>
      </c>
      <c r="B99" s="71"/>
      <c r="C99" s="72">
        <f t="shared" si="1"/>
      </c>
      <c r="D99" s="73"/>
      <c r="E99" s="74"/>
      <c r="F99" s="75"/>
      <c r="G99" s="75"/>
      <c r="H99" s="76"/>
      <c r="I99" s="76"/>
      <c r="J99" s="77"/>
      <c r="K99" s="76"/>
      <c r="L99" s="76"/>
      <c r="M99" s="77"/>
      <c r="N99" s="76"/>
      <c r="O99" s="76"/>
      <c r="P99" s="76"/>
      <c r="Q99" s="77"/>
      <c r="R99" s="78"/>
      <c r="S99" s="79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1"/>
      <c r="AQ99" s="80"/>
      <c r="AR99" s="80"/>
      <c r="AS99" s="80"/>
      <c r="AT99" s="82"/>
      <c r="AU99" s="176"/>
    </row>
    <row r="100" spans="1:47" s="26" customFormat="1" ht="13.5">
      <c r="A100" s="70">
        <f>IF(E100&amp;F100&amp;G100&amp;H100&amp;I100&amp;J100&amp;K100&amp;L100&amp;M100&amp;N100&amp;O100&amp;P100&amp;Q100&amp;R100&amp;S100&amp;T100&amp;U100&amp;V100&amp;W100&amp;X100&amp;Y100&amp;Z100&amp;AA100&amp;AB100&amp;AC100&amp;AD100&amp;AE100&amp;AF100&amp;AG100&amp;AH100&amp;AI100&amp;AJ100&amp;AK100&amp;AL100&amp;AM100&amp;AN100&amp;AO100&amp;AP100&amp;AQ100="",IF(D100="",IF(B100="",80,"!"),"!"),IF(D100="","!",IF(B100="","!",80)))</f>
        <v>80</v>
      </c>
      <c r="B100" s="71"/>
      <c r="C100" s="72">
        <f t="shared" si="1"/>
      </c>
      <c r="D100" s="73"/>
      <c r="E100" s="74"/>
      <c r="F100" s="75"/>
      <c r="G100" s="75"/>
      <c r="H100" s="76"/>
      <c r="I100" s="76"/>
      <c r="J100" s="77"/>
      <c r="K100" s="76"/>
      <c r="L100" s="76"/>
      <c r="M100" s="77"/>
      <c r="N100" s="76"/>
      <c r="O100" s="76"/>
      <c r="P100" s="76"/>
      <c r="Q100" s="77"/>
      <c r="R100" s="78"/>
      <c r="S100" s="79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1"/>
      <c r="AQ100" s="80"/>
      <c r="AR100" s="80"/>
      <c r="AS100" s="80"/>
      <c r="AT100" s="82"/>
      <c r="AU100" s="176"/>
    </row>
    <row r="101" spans="1:47" s="26" customFormat="1" ht="13.5">
      <c r="A101" s="70">
        <f>IF(E101&amp;F101&amp;G101&amp;H101&amp;I101&amp;J101&amp;K101&amp;L101&amp;M101&amp;N101&amp;O101&amp;P101&amp;Q101&amp;R101&amp;S101&amp;T101&amp;U101&amp;V101&amp;W101&amp;X101&amp;Y101&amp;Z101&amp;AA101&amp;AB101&amp;AC101&amp;AD101&amp;AE101&amp;AF101&amp;AG101&amp;AH101&amp;AI101&amp;AJ101&amp;AK101&amp;AL101&amp;AM101&amp;AN101&amp;AO101&amp;AP101&amp;AQ101="",IF(D101="",IF(B101="",81,"!"),"!"),IF(D101="","!",IF(B101="","!",81)))</f>
        <v>81</v>
      </c>
      <c r="B101" s="71"/>
      <c r="C101" s="72">
        <f t="shared" si="1"/>
      </c>
      <c r="D101" s="73"/>
      <c r="E101" s="74"/>
      <c r="F101" s="75"/>
      <c r="G101" s="75"/>
      <c r="H101" s="76"/>
      <c r="I101" s="76"/>
      <c r="J101" s="77"/>
      <c r="K101" s="76"/>
      <c r="L101" s="76"/>
      <c r="M101" s="77"/>
      <c r="N101" s="76"/>
      <c r="O101" s="76"/>
      <c r="P101" s="76"/>
      <c r="Q101" s="77"/>
      <c r="R101" s="78"/>
      <c r="S101" s="79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1"/>
      <c r="AQ101" s="80"/>
      <c r="AR101" s="80"/>
      <c r="AS101" s="80"/>
      <c r="AT101" s="82"/>
      <c r="AU101" s="176"/>
    </row>
    <row r="102" spans="1:47" s="26" customFormat="1" ht="13.5">
      <c r="A102" s="70">
        <f>IF(E102&amp;F102&amp;G102&amp;H102&amp;I102&amp;J102&amp;K102&amp;L102&amp;M102&amp;N102&amp;O102&amp;P102&amp;Q102&amp;R102&amp;S102&amp;T102&amp;U102&amp;V102&amp;W102&amp;X102&amp;Y102&amp;Z102&amp;AA102&amp;AB102&amp;AC102&amp;AD102&amp;AE102&amp;AF102&amp;AG102&amp;AH102&amp;AI102&amp;AJ102&amp;AK102&amp;AL102&amp;AM102&amp;AN102&amp;AO102&amp;AP102&amp;AQ102="",IF(D102="",IF(B102="",82,"!"),"!"),IF(D102="","!",IF(B102="","!",82)))</f>
        <v>82</v>
      </c>
      <c r="B102" s="71"/>
      <c r="C102" s="72">
        <f t="shared" si="1"/>
      </c>
      <c r="D102" s="73"/>
      <c r="E102" s="74"/>
      <c r="F102" s="75"/>
      <c r="G102" s="75"/>
      <c r="H102" s="76"/>
      <c r="I102" s="76"/>
      <c r="J102" s="77"/>
      <c r="K102" s="76"/>
      <c r="L102" s="76"/>
      <c r="M102" s="77"/>
      <c r="N102" s="76"/>
      <c r="O102" s="76"/>
      <c r="P102" s="76"/>
      <c r="Q102" s="77"/>
      <c r="R102" s="78"/>
      <c r="S102" s="79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1"/>
      <c r="AQ102" s="80"/>
      <c r="AR102" s="80"/>
      <c r="AS102" s="80"/>
      <c r="AT102" s="82"/>
      <c r="AU102" s="176"/>
    </row>
    <row r="103" spans="1:47" s="26" customFormat="1" ht="13.5">
      <c r="A103" s="70">
        <f>IF(E103&amp;F103&amp;G103&amp;H103&amp;I103&amp;J103&amp;K103&amp;L103&amp;M103&amp;N103&amp;O103&amp;P103&amp;Q103&amp;R103&amp;S103&amp;T103&amp;U103&amp;V103&amp;W103&amp;X103&amp;Y103&amp;Z103&amp;AA103&amp;AB103&amp;AC103&amp;AD103&amp;AE103&amp;AF103&amp;AG103&amp;AH103&amp;AI103&amp;AJ103&amp;AK103&amp;AL103&amp;AM103&amp;AN103&amp;AO103&amp;AP103&amp;AQ103="",IF(D103="",IF(B103="",83,"!"),"!"),IF(D103="","!",IF(B103="","!",83)))</f>
        <v>83</v>
      </c>
      <c r="B103" s="71"/>
      <c r="C103" s="72">
        <f t="shared" si="1"/>
      </c>
      <c r="D103" s="73"/>
      <c r="E103" s="74"/>
      <c r="F103" s="75"/>
      <c r="G103" s="75"/>
      <c r="H103" s="76"/>
      <c r="I103" s="76"/>
      <c r="J103" s="77"/>
      <c r="K103" s="76"/>
      <c r="L103" s="76"/>
      <c r="M103" s="77"/>
      <c r="N103" s="76"/>
      <c r="O103" s="76"/>
      <c r="P103" s="76"/>
      <c r="Q103" s="77"/>
      <c r="R103" s="78"/>
      <c r="S103" s="79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1"/>
      <c r="AQ103" s="80"/>
      <c r="AR103" s="80"/>
      <c r="AS103" s="80"/>
      <c r="AT103" s="82"/>
      <c r="AU103" s="176"/>
    </row>
    <row r="104" spans="1:47" s="26" customFormat="1" ht="13.5">
      <c r="A104" s="70">
        <f>IF(E104&amp;F104&amp;G104&amp;H104&amp;I104&amp;J104&amp;K104&amp;L104&amp;M104&amp;N104&amp;O104&amp;P104&amp;Q104&amp;R104&amp;S104&amp;T104&amp;U104&amp;V104&amp;W104&amp;X104&amp;Y104&amp;Z104&amp;AA104&amp;AB104&amp;AC104&amp;AD104&amp;AE104&amp;AF104&amp;AG104&amp;AH104&amp;AI104&amp;AJ104&amp;AK104&amp;AL104&amp;AM104&amp;AN104&amp;AO104&amp;AP104&amp;AQ104="",IF(D104="",IF(B104="",84,"!"),"!"),IF(D104="","!",IF(B104="","!",84)))</f>
        <v>84</v>
      </c>
      <c r="B104" s="71"/>
      <c r="C104" s="72">
        <f t="shared" si="1"/>
      </c>
      <c r="D104" s="73"/>
      <c r="E104" s="74"/>
      <c r="F104" s="75"/>
      <c r="G104" s="75"/>
      <c r="H104" s="76"/>
      <c r="I104" s="76"/>
      <c r="J104" s="77"/>
      <c r="K104" s="76"/>
      <c r="L104" s="76"/>
      <c r="M104" s="77"/>
      <c r="N104" s="76"/>
      <c r="O104" s="76"/>
      <c r="P104" s="76"/>
      <c r="Q104" s="77"/>
      <c r="R104" s="78"/>
      <c r="S104" s="79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1"/>
      <c r="AQ104" s="80"/>
      <c r="AR104" s="80"/>
      <c r="AS104" s="80"/>
      <c r="AT104" s="82"/>
      <c r="AU104" s="176"/>
    </row>
    <row r="105" spans="1:47" s="26" customFormat="1" ht="13.5">
      <c r="A105" s="70">
        <f>IF(E105&amp;F105&amp;G105&amp;H105&amp;I105&amp;J105&amp;K105&amp;L105&amp;M105&amp;N105&amp;O105&amp;P105&amp;Q105&amp;R105&amp;S105&amp;T105&amp;U105&amp;V105&amp;W105&amp;X105&amp;Y105&amp;Z105&amp;AA105&amp;AB105&amp;AC105&amp;AD105&amp;AE105&amp;AF105&amp;AG105&amp;AH105&amp;AI105&amp;AJ105&amp;AK105&amp;AL105&amp;AM105&amp;AN105&amp;AO105&amp;AP105&amp;AQ105="",IF(D105="",IF(B105="",85,"!"),"!"),IF(D105="","!",IF(B105="","!",85)))</f>
        <v>85</v>
      </c>
      <c r="B105" s="71"/>
      <c r="C105" s="72">
        <f t="shared" si="1"/>
      </c>
      <c r="D105" s="73"/>
      <c r="E105" s="74"/>
      <c r="F105" s="75"/>
      <c r="G105" s="75"/>
      <c r="H105" s="76"/>
      <c r="I105" s="76"/>
      <c r="J105" s="77"/>
      <c r="K105" s="76"/>
      <c r="L105" s="76"/>
      <c r="M105" s="77"/>
      <c r="N105" s="76"/>
      <c r="O105" s="76"/>
      <c r="P105" s="76"/>
      <c r="Q105" s="77"/>
      <c r="R105" s="78"/>
      <c r="S105" s="79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1"/>
      <c r="AQ105" s="80"/>
      <c r="AR105" s="80"/>
      <c r="AS105" s="80"/>
      <c r="AT105" s="82"/>
      <c r="AU105" s="176"/>
    </row>
    <row r="106" spans="1:47" s="26" customFormat="1" ht="13.5">
      <c r="A106" s="70">
        <f>IF(E106&amp;F106&amp;G106&amp;H106&amp;I106&amp;J106&amp;K106&amp;L106&amp;M106&amp;N106&amp;O106&amp;P106&amp;Q106&amp;R106&amp;S106&amp;T106&amp;U106&amp;V106&amp;W106&amp;X106&amp;Y106&amp;Z106&amp;AA106&amp;AB106&amp;AC106&amp;AD106&amp;AE106&amp;AF106&amp;AG106&amp;AH106&amp;AI106&amp;AJ106&amp;AK106&amp;AL106&amp;AM106&amp;AN106&amp;AO106&amp;AP106&amp;AQ106="",IF(D106="",IF(B106="",86,"!"),"!"),IF(D106="","!",IF(B106="","!",86)))</f>
        <v>86</v>
      </c>
      <c r="B106" s="71"/>
      <c r="C106" s="72">
        <f t="shared" si="1"/>
      </c>
      <c r="D106" s="73"/>
      <c r="E106" s="74"/>
      <c r="F106" s="75"/>
      <c r="G106" s="75"/>
      <c r="H106" s="76"/>
      <c r="I106" s="76"/>
      <c r="J106" s="77"/>
      <c r="K106" s="76"/>
      <c r="L106" s="76"/>
      <c r="M106" s="77"/>
      <c r="N106" s="76"/>
      <c r="O106" s="76"/>
      <c r="P106" s="76"/>
      <c r="Q106" s="77"/>
      <c r="R106" s="78"/>
      <c r="S106" s="79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1"/>
      <c r="AQ106" s="80"/>
      <c r="AR106" s="80"/>
      <c r="AS106" s="80"/>
      <c r="AT106" s="82"/>
      <c r="AU106" s="176"/>
    </row>
    <row r="107" spans="1:47" s="26" customFormat="1" ht="13.5">
      <c r="A107" s="70">
        <f>IF(E107&amp;F107&amp;G107&amp;H107&amp;I107&amp;J107&amp;K107&amp;L107&amp;M107&amp;N107&amp;O107&amp;P107&amp;Q107&amp;R107&amp;S107&amp;T107&amp;U107&amp;V107&amp;W107&amp;X107&amp;Y107&amp;Z107&amp;AA107&amp;AB107&amp;AC107&amp;AD107&amp;AE107&amp;AF107&amp;AG107&amp;AH107&amp;AI107&amp;AJ107&amp;AK107&amp;AL107&amp;AM107&amp;AN107&amp;AO107&amp;AP107&amp;AQ107="",IF(D107="",IF(B107="",87,"!"),"!"),IF(D107="","!",IF(B107="","!",87)))</f>
        <v>87</v>
      </c>
      <c r="B107" s="71"/>
      <c r="C107" s="72">
        <f t="shared" si="1"/>
      </c>
      <c r="D107" s="73"/>
      <c r="E107" s="74"/>
      <c r="F107" s="75"/>
      <c r="G107" s="75"/>
      <c r="H107" s="76"/>
      <c r="I107" s="76"/>
      <c r="J107" s="77"/>
      <c r="K107" s="76"/>
      <c r="L107" s="76"/>
      <c r="M107" s="77"/>
      <c r="N107" s="76"/>
      <c r="O107" s="76"/>
      <c r="P107" s="76"/>
      <c r="Q107" s="77"/>
      <c r="R107" s="78"/>
      <c r="S107" s="79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1"/>
      <c r="AQ107" s="80"/>
      <c r="AR107" s="80"/>
      <c r="AS107" s="80"/>
      <c r="AT107" s="82"/>
      <c r="AU107" s="176"/>
    </row>
    <row r="108" spans="1:47" s="26" customFormat="1" ht="13.5">
      <c r="A108" s="70">
        <f>IF(E108&amp;F108&amp;G108&amp;H108&amp;I108&amp;J108&amp;K108&amp;L108&amp;M108&amp;N108&amp;O108&amp;P108&amp;Q108&amp;R108&amp;S108&amp;T108&amp;U108&amp;V108&amp;W108&amp;X108&amp;Y108&amp;Z108&amp;AA108&amp;AB108&amp;AC108&amp;AD108&amp;AE108&amp;AF108&amp;AG108&amp;AH108&amp;AI108&amp;AJ108&amp;AK108&amp;AL108&amp;AM108&amp;AN108&amp;AO108&amp;AP108&amp;AQ108="",IF(D108="",IF(B108="",88,"!"),"!"),IF(D108="","!",IF(B108="","!",88)))</f>
        <v>88</v>
      </c>
      <c r="B108" s="71"/>
      <c r="C108" s="72">
        <f t="shared" si="1"/>
      </c>
      <c r="D108" s="73"/>
      <c r="E108" s="74"/>
      <c r="F108" s="75"/>
      <c r="G108" s="75"/>
      <c r="H108" s="76"/>
      <c r="I108" s="76"/>
      <c r="J108" s="77"/>
      <c r="K108" s="76"/>
      <c r="L108" s="76"/>
      <c r="M108" s="77"/>
      <c r="N108" s="76"/>
      <c r="O108" s="76"/>
      <c r="P108" s="76"/>
      <c r="Q108" s="77"/>
      <c r="R108" s="78"/>
      <c r="S108" s="79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1"/>
      <c r="AQ108" s="80"/>
      <c r="AR108" s="80"/>
      <c r="AS108" s="80"/>
      <c r="AT108" s="82"/>
      <c r="AU108" s="176"/>
    </row>
    <row r="109" spans="1:47" s="26" customFormat="1" ht="13.5">
      <c r="A109" s="70">
        <f>IF(E109&amp;F109&amp;G109&amp;H109&amp;I109&amp;J109&amp;K109&amp;L109&amp;M109&amp;N109&amp;O109&amp;P109&amp;Q109&amp;R109&amp;S109&amp;T109&amp;U109&amp;V109&amp;W109&amp;X109&amp;Y109&amp;Z109&amp;AA109&amp;AB109&amp;AC109&amp;AD109&amp;AE109&amp;AF109&amp;AG109&amp;AH109&amp;AI109&amp;AJ109&amp;AK109&amp;AL109&amp;AM109&amp;AN109&amp;AO109&amp;AP109&amp;AQ109="",IF(D109="",IF(B109="",89,"!"),"!"),IF(D109="","!",IF(B109="","!",89)))</f>
        <v>89</v>
      </c>
      <c r="B109" s="71"/>
      <c r="C109" s="72">
        <f t="shared" si="1"/>
      </c>
      <c r="D109" s="73"/>
      <c r="E109" s="74"/>
      <c r="F109" s="75"/>
      <c r="G109" s="75"/>
      <c r="H109" s="76"/>
      <c r="I109" s="76"/>
      <c r="J109" s="77"/>
      <c r="K109" s="76"/>
      <c r="L109" s="76"/>
      <c r="M109" s="77"/>
      <c r="N109" s="76"/>
      <c r="O109" s="76"/>
      <c r="P109" s="76"/>
      <c r="Q109" s="77"/>
      <c r="R109" s="78"/>
      <c r="S109" s="79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1"/>
      <c r="AQ109" s="80"/>
      <c r="AR109" s="80"/>
      <c r="AS109" s="80"/>
      <c r="AT109" s="82"/>
      <c r="AU109" s="176"/>
    </row>
    <row r="110" spans="1:47" s="26" customFormat="1" ht="13.5">
      <c r="A110" s="70">
        <f>IF(E110&amp;F110&amp;G110&amp;H110&amp;I110&amp;J110&amp;K110&amp;L110&amp;M110&amp;N110&amp;O110&amp;P110&amp;Q110&amp;R110&amp;S110&amp;T110&amp;U110&amp;V110&amp;W110&amp;X110&amp;Y110&amp;Z110&amp;AA110&amp;AB110&amp;AC110&amp;AD110&amp;AE110&amp;AF110&amp;AG110&amp;AH110&amp;AI110&amp;AJ110&amp;AK110&amp;AL110&amp;AM110&amp;AN110&amp;AO110&amp;AP110&amp;AQ110="",IF(D110="",IF(B110="",90,"!"),"!"),IF(D110="","!",IF(B110="","!",90)))</f>
        <v>90</v>
      </c>
      <c r="B110" s="71"/>
      <c r="C110" s="72">
        <f t="shared" si="1"/>
      </c>
      <c r="D110" s="73"/>
      <c r="E110" s="74"/>
      <c r="F110" s="75"/>
      <c r="G110" s="75"/>
      <c r="H110" s="76"/>
      <c r="I110" s="76"/>
      <c r="J110" s="77"/>
      <c r="K110" s="76"/>
      <c r="L110" s="76"/>
      <c r="M110" s="77"/>
      <c r="N110" s="76"/>
      <c r="O110" s="76"/>
      <c r="P110" s="76"/>
      <c r="Q110" s="77"/>
      <c r="R110" s="78"/>
      <c r="S110" s="79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1"/>
      <c r="AQ110" s="80"/>
      <c r="AR110" s="80"/>
      <c r="AS110" s="80"/>
      <c r="AT110" s="82"/>
      <c r="AU110" s="176"/>
    </row>
    <row r="111" spans="1:47" s="26" customFormat="1" ht="13.5">
      <c r="A111" s="70">
        <f>IF(E111&amp;F111&amp;G111&amp;H111&amp;I111&amp;J111&amp;K111&amp;L111&amp;M111&amp;N111&amp;O111&amp;P111&amp;Q111&amp;R111&amp;S111&amp;T111&amp;U111&amp;V111&amp;W111&amp;X111&amp;Y111&amp;Z111&amp;AA111&amp;AB111&amp;AC111&amp;AD111&amp;AE111&amp;AF111&amp;AG111&amp;AH111&amp;AI111&amp;AJ111&amp;AK111&amp;AL111&amp;AM111&amp;AN111&amp;AO111&amp;AP111&amp;AQ111="",IF(D111="",IF(B111="",91,"!"),"!"),IF(D111="","!",IF(B111="","!",91)))</f>
        <v>91</v>
      </c>
      <c r="B111" s="71"/>
      <c r="C111" s="72">
        <f t="shared" si="1"/>
      </c>
      <c r="D111" s="73"/>
      <c r="E111" s="74"/>
      <c r="F111" s="75"/>
      <c r="G111" s="75"/>
      <c r="H111" s="76"/>
      <c r="I111" s="76"/>
      <c r="J111" s="77"/>
      <c r="K111" s="76"/>
      <c r="L111" s="76"/>
      <c r="M111" s="77"/>
      <c r="N111" s="76"/>
      <c r="O111" s="76"/>
      <c r="P111" s="76"/>
      <c r="Q111" s="77"/>
      <c r="R111" s="78"/>
      <c r="S111" s="79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1"/>
      <c r="AQ111" s="80"/>
      <c r="AR111" s="80"/>
      <c r="AS111" s="80"/>
      <c r="AT111" s="82"/>
      <c r="AU111" s="176"/>
    </row>
    <row r="112" spans="1:47" s="26" customFormat="1" ht="13.5">
      <c r="A112" s="70">
        <f>IF(E112&amp;F112&amp;G112&amp;H112&amp;I112&amp;J112&amp;K112&amp;L112&amp;M112&amp;N112&amp;O112&amp;P112&amp;Q112&amp;R112&amp;S112&amp;T112&amp;U112&amp;V112&amp;W112&amp;X112&amp;Y112&amp;Z112&amp;AA112&amp;AB112&amp;AC112&amp;AD112&amp;AE112&amp;AF112&amp;AG112&amp;AH112&amp;AI112&amp;AJ112&amp;AK112&amp;AL112&amp;AM112&amp;AN112&amp;AO112&amp;AP112&amp;AQ112="",IF(D112="",IF(B112="",92,"!"),"!"),IF(D112="","!",IF(B112="","!",92)))</f>
        <v>92</v>
      </c>
      <c r="B112" s="71"/>
      <c r="C112" s="72">
        <f t="shared" si="1"/>
      </c>
      <c r="D112" s="73"/>
      <c r="E112" s="74"/>
      <c r="F112" s="75"/>
      <c r="G112" s="75"/>
      <c r="H112" s="76"/>
      <c r="I112" s="76"/>
      <c r="J112" s="77"/>
      <c r="K112" s="76"/>
      <c r="L112" s="76"/>
      <c r="M112" s="77"/>
      <c r="N112" s="76"/>
      <c r="O112" s="76"/>
      <c r="P112" s="76"/>
      <c r="Q112" s="77"/>
      <c r="R112" s="78"/>
      <c r="S112" s="79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1"/>
      <c r="AQ112" s="80"/>
      <c r="AR112" s="80"/>
      <c r="AS112" s="80"/>
      <c r="AT112" s="82"/>
      <c r="AU112" s="176"/>
    </row>
    <row r="113" spans="1:47" s="26" customFormat="1" ht="13.5">
      <c r="A113" s="70">
        <f>IF(E113&amp;F113&amp;G113&amp;H113&amp;I113&amp;J113&amp;K113&amp;L113&amp;M113&amp;N113&amp;O113&amp;P113&amp;Q113&amp;R113&amp;S113&amp;T113&amp;U113&amp;V113&amp;W113&amp;X113&amp;Y113&amp;Z113&amp;AA113&amp;AB113&amp;AC113&amp;AD113&amp;AE113&amp;AF113&amp;AG113&amp;AH113&amp;AI113&amp;AJ113&amp;AK113&amp;AL113&amp;AM113&amp;AN113&amp;AO113&amp;AP113&amp;AQ113="",IF(D113="",IF(B113="",93,"!"),"!"),IF(D113="","!",IF(B113="","!",93)))</f>
        <v>93</v>
      </c>
      <c r="B113" s="71"/>
      <c r="C113" s="72">
        <f t="shared" si="1"/>
      </c>
      <c r="D113" s="73"/>
      <c r="E113" s="74"/>
      <c r="F113" s="75"/>
      <c r="G113" s="75"/>
      <c r="H113" s="76"/>
      <c r="I113" s="76"/>
      <c r="J113" s="77"/>
      <c r="K113" s="76"/>
      <c r="L113" s="76"/>
      <c r="M113" s="77"/>
      <c r="N113" s="76"/>
      <c r="O113" s="76"/>
      <c r="P113" s="76"/>
      <c r="Q113" s="77"/>
      <c r="R113" s="78"/>
      <c r="S113" s="79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1"/>
      <c r="AQ113" s="80"/>
      <c r="AR113" s="80"/>
      <c r="AS113" s="80"/>
      <c r="AT113" s="82"/>
      <c r="AU113" s="176"/>
    </row>
    <row r="114" spans="1:47" s="26" customFormat="1" ht="13.5">
      <c r="A114" s="70">
        <f>IF(E114&amp;F114&amp;G114&amp;H114&amp;I114&amp;J114&amp;K114&amp;L114&amp;M114&amp;N114&amp;O114&amp;P114&amp;Q114&amp;R114&amp;S114&amp;T114&amp;U114&amp;V114&amp;W114&amp;X114&amp;Y114&amp;Z114&amp;AA114&amp;AB114&amp;AC114&amp;AD114&amp;AE114&amp;AF114&amp;AG114&amp;AH114&amp;AI114&amp;AJ114&amp;AK114&amp;AL114&amp;AM114&amp;AN114&amp;AO114&amp;AP114&amp;AQ114="",IF(D114="",IF(B114="",94,"!"),"!"),IF(D114="","!",IF(B114="","!",94)))</f>
        <v>94</v>
      </c>
      <c r="B114" s="71"/>
      <c r="C114" s="72">
        <f t="shared" si="1"/>
      </c>
      <c r="D114" s="73"/>
      <c r="E114" s="74"/>
      <c r="F114" s="75"/>
      <c r="G114" s="75"/>
      <c r="H114" s="76"/>
      <c r="I114" s="76"/>
      <c r="J114" s="77"/>
      <c r="K114" s="76"/>
      <c r="L114" s="76"/>
      <c r="M114" s="77"/>
      <c r="N114" s="76"/>
      <c r="O114" s="76"/>
      <c r="P114" s="76"/>
      <c r="Q114" s="77"/>
      <c r="R114" s="78"/>
      <c r="S114" s="79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1"/>
      <c r="AQ114" s="80"/>
      <c r="AR114" s="80"/>
      <c r="AS114" s="80"/>
      <c r="AT114" s="82"/>
      <c r="AU114" s="176"/>
    </row>
    <row r="115" spans="1:47" s="26" customFormat="1" ht="13.5">
      <c r="A115" s="70">
        <f>IF(E115&amp;F115&amp;G115&amp;H115&amp;I115&amp;J115&amp;K115&amp;L115&amp;M115&amp;N115&amp;O115&amp;P115&amp;Q115&amp;R115&amp;S115&amp;T115&amp;U115&amp;V115&amp;W115&amp;X115&amp;Y115&amp;Z115&amp;AA115&amp;AB115&amp;AC115&amp;AD115&amp;AE115&amp;AF115&amp;AG115&amp;AH115&amp;AI115&amp;AJ115&amp;AK115&amp;AL115&amp;AM115&amp;AN115&amp;AO115&amp;AP115&amp;AQ115="",IF(D115="",IF(B115="",95,"!"),"!"),IF(D115="","!",IF(B115="","!",95)))</f>
        <v>95</v>
      </c>
      <c r="B115" s="71"/>
      <c r="C115" s="72">
        <f t="shared" si="1"/>
      </c>
      <c r="D115" s="73"/>
      <c r="E115" s="74"/>
      <c r="F115" s="75"/>
      <c r="G115" s="75"/>
      <c r="H115" s="76"/>
      <c r="I115" s="76"/>
      <c r="J115" s="77"/>
      <c r="K115" s="76"/>
      <c r="L115" s="76"/>
      <c r="M115" s="77"/>
      <c r="N115" s="76"/>
      <c r="O115" s="76"/>
      <c r="P115" s="76"/>
      <c r="Q115" s="77"/>
      <c r="R115" s="78"/>
      <c r="S115" s="79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1"/>
      <c r="AQ115" s="80"/>
      <c r="AR115" s="80"/>
      <c r="AS115" s="80"/>
      <c r="AT115" s="82"/>
      <c r="AU115" s="176"/>
    </row>
    <row r="116" spans="1:47" s="26" customFormat="1" ht="13.5">
      <c r="A116" s="70">
        <f>IF(E116&amp;F116&amp;G116&amp;H116&amp;I116&amp;J116&amp;K116&amp;L116&amp;M116&amp;N116&amp;O116&amp;P116&amp;Q116&amp;R116&amp;S116&amp;T116&amp;U116&amp;V116&amp;W116&amp;X116&amp;Y116&amp;Z116&amp;AA116&amp;AB116&amp;AC116&amp;AD116&amp;AE116&amp;AF116&amp;AG116&amp;AH116&amp;AI116&amp;AJ116&amp;AK116&amp;AL116&amp;AM116&amp;AN116&amp;AO116&amp;AP116&amp;AQ116="",IF(D116="",IF(B116="",96,"!"),"!"),IF(D116="","!",IF(B116="","!",96)))</f>
        <v>96</v>
      </c>
      <c r="B116" s="71"/>
      <c r="C116" s="72">
        <f t="shared" si="1"/>
      </c>
      <c r="D116" s="73"/>
      <c r="E116" s="74"/>
      <c r="F116" s="75"/>
      <c r="G116" s="75"/>
      <c r="H116" s="76"/>
      <c r="I116" s="76"/>
      <c r="J116" s="77"/>
      <c r="K116" s="76"/>
      <c r="L116" s="76"/>
      <c r="M116" s="77"/>
      <c r="N116" s="76"/>
      <c r="O116" s="76"/>
      <c r="P116" s="76"/>
      <c r="Q116" s="77"/>
      <c r="R116" s="78"/>
      <c r="S116" s="79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1"/>
      <c r="AQ116" s="80"/>
      <c r="AR116" s="80"/>
      <c r="AS116" s="80"/>
      <c r="AT116" s="82"/>
      <c r="AU116" s="176"/>
    </row>
    <row r="117" spans="1:47" s="26" customFormat="1" ht="13.5">
      <c r="A117" s="70">
        <f>IF(E117&amp;F117&amp;G117&amp;H117&amp;I117&amp;J117&amp;K117&amp;L117&amp;M117&amp;N117&amp;O117&amp;P117&amp;Q117&amp;R117&amp;S117&amp;T117&amp;U117&amp;V117&amp;W117&amp;X117&amp;Y117&amp;Z117&amp;AA117&amp;AB117&amp;AC117&amp;AD117&amp;AE117&amp;AF117&amp;AG117&amp;AH117&amp;AI117&amp;AJ117&amp;AK117&amp;AL117&amp;AM117&amp;AN117&amp;AO117&amp;AP117&amp;AQ117="",IF(D117="",IF(B117="",97,"!"),"!"),IF(D117="","!",IF(B117="","!",97)))</f>
        <v>97</v>
      </c>
      <c r="B117" s="71"/>
      <c r="C117" s="72">
        <f t="shared" si="1"/>
      </c>
      <c r="D117" s="73"/>
      <c r="E117" s="74"/>
      <c r="F117" s="75"/>
      <c r="G117" s="75"/>
      <c r="H117" s="76"/>
      <c r="I117" s="76"/>
      <c r="J117" s="77"/>
      <c r="K117" s="76"/>
      <c r="L117" s="76"/>
      <c r="M117" s="77"/>
      <c r="N117" s="76"/>
      <c r="O117" s="76"/>
      <c r="P117" s="76"/>
      <c r="Q117" s="77"/>
      <c r="R117" s="78"/>
      <c r="S117" s="79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1"/>
      <c r="AQ117" s="80"/>
      <c r="AR117" s="80"/>
      <c r="AS117" s="80"/>
      <c r="AT117" s="82"/>
      <c r="AU117" s="176"/>
    </row>
    <row r="118" spans="1:47" s="26" customFormat="1" ht="13.5">
      <c r="A118" s="70">
        <f>IF(E118&amp;F118&amp;G118&amp;H118&amp;I118&amp;J118&amp;K118&amp;L118&amp;M118&amp;N118&amp;O118&amp;P118&amp;Q118&amp;R118&amp;S118&amp;T118&amp;U118&amp;V118&amp;W118&amp;X118&amp;Y118&amp;Z118&amp;AA118&amp;AB118&amp;AC118&amp;AD118&amp;AE118&amp;AF118&amp;AG118&amp;AH118&amp;AI118&amp;AJ118&amp;AK118&amp;AL118&amp;AM118&amp;AN118&amp;AO118&amp;AP118&amp;AQ118="",IF(D118="",IF(B118="",98,"!"),"!"),IF(D118="","!",IF(B118="","!",98)))</f>
        <v>98</v>
      </c>
      <c r="B118" s="71"/>
      <c r="C118" s="72">
        <f t="shared" si="1"/>
      </c>
      <c r="D118" s="73"/>
      <c r="E118" s="74"/>
      <c r="F118" s="75"/>
      <c r="G118" s="75"/>
      <c r="H118" s="76"/>
      <c r="I118" s="76"/>
      <c r="J118" s="77"/>
      <c r="K118" s="76"/>
      <c r="L118" s="76"/>
      <c r="M118" s="77"/>
      <c r="N118" s="76"/>
      <c r="O118" s="76"/>
      <c r="P118" s="76"/>
      <c r="Q118" s="77"/>
      <c r="R118" s="78"/>
      <c r="S118" s="79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1"/>
      <c r="AQ118" s="80"/>
      <c r="AR118" s="80"/>
      <c r="AS118" s="80"/>
      <c r="AT118" s="82"/>
      <c r="AU118" s="176"/>
    </row>
    <row r="119" spans="1:47" s="26" customFormat="1" ht="13.5">
      <c r="A119" s="70">
        <f>IF(E119&amp;F119&amp;G119&amp;H119&amp;I119&amp;J119&amp;K119&amp;L119&amp;M119&amp;N119&amp;O119&amp;P119&amp;Q119&amp;R119&amp;S119&amp;T119&amp;U119&amp;V119&amp;W119&amp;X119&amp;Y119&amp;Z119&amp;AA119&amp;AB119&amp;AC119&amp;AD119&amp;AE119&amp;AF119&amp;AG119&amp;AH119&amp;AI119&amp;AJ119&amp;AK119&amp;AL119&amp;AM119&amp;AN119&amp;AO119&amp;AP119&amp;AQ119="",IF(D119="",IF(B119="",99,"!"),"!"),IF(D119="","!",IF(B119="","!",99)))</f>
        <v>99</v>
      </c>
      <c r="B119" s="71"/>
      <c r="C119" s="72">
        <f t="shared" si="1"/>
      </c>
      <c r="D119" s="73"/>
      <c r="E119" s="74"/>
      <c r="F119" s="75"/>
      <c r="G119" s="75"/>
      <c r="H119" s="76"/>
      <c r="I119" s="76"/>
      <c r="J119" s="77"/>
      <c r="K119" s="76"/>
      <c r="L119" s="76"/>
      <c r="M119" s="77"/>
      <c r="N119" s="76"/>
      <c r="O119" s="76"/>
      <c r="P119" s="76"/>
      <c r="Q119" s="77"/>
      <c r="R119" s="78"/>
      <c r="S119" s="79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1"/>
      <c r="AQ119" s="80"/>
      <c r="AR119" s="80"/>
      <c r="AS119" s="80"/>
      <c r="AT119" s="82"/>
      <c r="AU119" s="176"/>
    </row>
    <row r="120" spans="1:47" s="26" customFormat="1" ht="13.5">
      <c r="A120" s="70">
        <f>IF(E120&amp;F120&amp;G120&amp;H120&amp;I120&amp;J120&amp;K120&amp;L120&amp;M120&amp;N120&amp;O120&amp;P120&amp;Q120&amp;R120&amp;S120&amp;T120&amp;U120&amp;V120&amp;W120&amp;X120&amp;Y120&amp;Z120&amp;AA120&amp;AB120&amp;AC120&amp;AD120&amp;AE120&amp;AF120&amp;AG120&amp;AH120&amp;AI120&amp;AJ120&amp;AK120&amp;AL120&amp;AM120&amp;AN120&amp;AO120&amp;AP120&amp;AQ120="",IF(D120="",IF(B120="",100,"!"),"!"),IF(D120="","!",IF(B120="","!",100)))</f>
        <v>100</v>
      </c>
      <c r="B120" s="71"/>
      <c r="C120" s="72">
        <f t="shared" si="1"/>
      </c>
      <c r="D120" s="73"/>
      <c r="E120" s="74"/>
      <c r="F120" s="75"/>
      <c r="G120" s="75"/>
      <c r="H120" s="76"/>
      <c r="I120" s="76"/>
      <c r="J120" s="77"/>
      <c r="K120" s="76"/>
      <c r="L120" s="76"/>
      <c r="M120" s="77"/>
      <c r="N120" s="76"/>
      <c r="O120" s="76"/>
      <c r="P120" s="76"/>
      <c r="Q120" s="77"/>
      <c r="R120" s="78"/>
      <c r="S120" s="79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1"/>
      <c r="AQ120" s="80"/>
      <c r="AR120" s="80"/>
      <c r="AS120" s="80"/>
      <c r="AT120" s="82"/>
      <c r="AU120" s="176"/>
    </row>
    <row r="121" spans="1:47" s="83" customFormat="1" ht="13.5">
      <c r="A121" s="70">
        <f>IF(E121&amp;F121&amp;G121&amp;H121&amp;I121&amp;J121&amp;K121&amp;L121&amp;M121&amp;N121&amp;O121&amp;P121&amp;Q121&amp;R121&amp;S121&amp;T121&amp;U121&amp;V121&amp;W121&amp;X121&amp;Y121&amp;Z121&amp;AA121&amp;AB121&amp;AC121&amp;AD121&amp;AE121&amp;AF121&amp;AG121&amp;AH121&amp;AI121&amp;AJ121&amp;AK121&amp;AL121&amp;AM121&amp;AN121&amp;AO121&amp;AP121&amp;AQ121="",IF(D121="",IF(B121="",101,"!"),"!"),IF(D121="","!",IF(B121="","!",101)))</f>
        <v>101</v>
      </c>
      <c r="B121" s="71"/>
      <c r="C121" s="72">
        <f t="shared" si="1"/>
      </c>
      <c r="D121" s="73"/>
      <c r="E121" s="74"/>
      <c r="F121" s="75"/>
      <c r="G121" s="75"/>
      <c r="H121" s="76"/>
      <c r="I121" s="76"/>
      <c r="J121" s="77"/>
      <c r="K121" s="76"/>
      <c r="L121" s="76"/>
      <c r="M121" s="77"/>
      <c r="N121" s="76"/>
      <c r="O121" s="76"/>
      <c r="P121" s="76"/>
      <c r="Q121" s="77"/>
      <c r="R121" s="78"/>
      <c r="S121" s="79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1"/>
      <c r="AQ121" s="80"/>
      <c r="AR121" s="80"/>
      <c r="AS121" s="80"/>
      <c r="AT121" s="82"/>
      <c r="AU121" s="175"/>
    </row>
    <row r="122" spans="1:47" s="26" customFormat="1" ht="13.5">
      <c r="A122" s="70">
        <f>IF(E122&amp;F122&amp;G122&amp;H122&amp;I122&amp;J122&amp;K122&amp;L122&amp;M122&amp;N122&amp;O122&amp;P122&amp;Q122&amp;R122&amp;S122&amp;T122&amp;U122&amp;V122&amp;W122&amp;X122&amp;Y122&amp;Z122&amp;AA122&amp;AB122&amp;AC122&amp;AD122&amp;AE122&amp;AF122&amp;AG122&amp;AH122&amp;AI122&amp;AJ122&amp;AK122&amp;AL122&amp;AM122&amp;AN122&amp;AO122&amp;AP122&amp;AQ122="",IF(D122="",IF(B122="",102,"!"),"!"),IF(D122="","!",IF(B122="","!",102)))</f>
        <v>102</v>
      </c>
      <c r="B122" s="71"/>
      <c r="C122" s="72">
        <f t="shared" si="1"/>
      </c>
      <c r="D122" s="73"/>
      <c r="E122" s="74"/>
      <c r="F122" s="75"/>
      <c r="G122" s="75"/>
      <c r="H122" s="76"/>
      <c r="I122" s="76"/>
      <c r="J122" s="77"/>
      <c r="K122" s="76"/>
      <c r="L122" s="76"/>
      <c r="M122" s="77"/>
      <c r="N122" s="76"/>
      <c r="O122" s="76"/>
      <c r="P122" s="76"/>
      <c r="Q122" s="77"/>
      <c r="R122" s="78"/>
      <c r="S122" s="79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1"/>
      <c r="AQ122" s="80"/>
      <c r="AR122" s="80"/>
      <c r="AS122" s="80"/>
      <c r="AT122" s="82"/>
      <c r="AU122" s="176"/>
    </row>
    <row r="123" spans="1:47" s="26" customFormat="1" ht="13.5">
      <c r="A123" s="70">
        <f>IF(E123&amp;F123&amp;G123&amp;H123&amp;I123&amp;J123&amp;K123&amp;L123&amp;M123&amp;N123&amp;O123&amp;P123&amp;Q123&amp;R123&amp;S123&amp;T123&amp;U123&amp;V123&amp;W123&amp;X123&amp;Y123&amp;Z123&amp;AA123&amp;AB123&amp;AC123&amp;AD123&amp;AE123&amp;AF123&amp;AG123&amp;AH123&amp;AI123&amp;AJ123&amp;AK123&amp;AL123&amp;AM123&amp;AN123&amp;AO123&amp;AP123&amp;AQ123="",IF(D123="",IF(B123="",103,"!"),"!"),IF(D123="","!",IF(B123="","!",103)))</f>
        <v>103</v>
      </c>
      <c r="B123" s="71"/>
      <c r="C123" s="72">
        <f t="shared" si="1"/>
      </c>
      <c r="D123" s="73"/>
      <c r="E123" s="74"/>
      <c r="F123" s="75"/>
      <c r="G123" s="75"/>
      <c r="H123" s="76"/>
      <c r="I123" s="76"/>
      <c r="J123" s="77"/>
      <c r="K123" s="76"/>
      <c r="L123" s="76"/>
      <c r="M123" s="77"/>
      <c r="N123" s="76"/>
      <c r="O123" s="76"/>
      <c r="P123" s="76"/>
      <c r="Q123" s="77"/>
      <c r="R123" s="78"/>
      <c r="S123" s="79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1"/>
      <c r="AQ123" s="80"/>
      <c r="AR123" s="80"/>
      <c r="AS123" s="80"/>
      <c r="AT123" s="82"/>
      <c r="AU123" s="176"/>
    </row>
    <row r="124" spans="1:47" s="26" customFormat="1" ht="13.5">
      <c r="A124" s="70">
        <f>IF(E124&amp;F124&amp;G124&amp;H124&amp;I124&amp;J124&amp;K124&amp;L124&amp;M124&amp;N124&amp;O124&amp;P124&amp;Q124&amp;R124&amp;S124&amp;T124&amp;U124&amp;V124&amp;W124&amp;X124&amp;Y124&amp;Z124&amp;AA124&amp;AB124&amp;AC124&amp;AD124&amp;AE124&amp;AF124&amp;AG124&amp;AH124&amp;AI124&amp;AJ124&amp;AK124&amp;AL124&amp;AM124&amp;AN124&amp;AO124&amp;AP124&amp;AQ124="",IF(D124="",IF(B124="",104,"!"),"!"),IF(D124="","!",IF(B124="","!",104)))</f>
        <v>104</v>
      </c>
      <c r="B124" s="71"/>
      <c r="C124" s="72">
        <f t="shared" si="1"/>
      </c>
      <c r="D124" s="73"/>
      <c r="E124" s="74"/>
      <c r="F124" s="75"/>
      <c r="G124" s="75"/>
      <c r="H124" s="76"/>
      <c r="I124" s="76"/>
      <c r="J124" s="77"/>
      <c r="K124" s="76"/>
      <c r="L124" s="76"/>
      <c r="M124" s="77"/>
      <c r="N124" s="76"/>
      <c r="O124" s="76"/>
      <c r="P124" s="76"/>
      <c r="Q124" s="77"/>
      <c r="R124" s="78"/>
      <c r="S124" s="79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1"/>
      <c r="AQ124" s="80"/>
      <c r="AR124" s="80"/>
      <c r="AS124" s="80"/>
      <c r="AT124" s="82"/>
      <c r="AU124" s="176"/>
    </row>
    <row r="125" spans="1:47" s="26" customFormat="1" ht="13.5">
      <c r="A125" s="70">
        <f>IF(E125&amp;F125&amp;G125&amp;H125&amp;I125&amp;J125&amp;K125&amp;L125&amp;M125&amp;N125&amp;O125&amp;P125&amp;Q125&amp;R125&amp;S125&amp;T125&amp;U125&amp;V125&amp;W125&amp;X125&amp;Y125&amp;Z125&amp;AA125&amp;AB125&amp;AC125&amp;AD125&amp;AE125&amp;AF125&amp;AG125&amp;AH125&amp;AI125&amp;AJ125&amp;AK125&amp;AL125&amp;AM125&amp;AN125&amp;AO125&amp;AP125&amp;AQ125="",IF(D125="",IF(B125="",105,"!"),"!"),IF(D125="","!",IF(B125="","!",105)))</f>
        <v>105</v>
      </c>
      <c r="B125" s="71"/>
      <c r="C125" s="72">
        <f t="shared" si="1"/>
      </c>
      <c r="D125" s="73"/>
      <c r="E125" s="74"/>
      <c r="F125" s="75"/>
      <c r="G125" s="75"/>
      <c r="H125" s="76"/>
      <c r="I125" s="76"/>
      <c r="J125" s="77"/>
      <c r="K125" s="76"/>
      <c r="L125" s="76"/>
      <c r="M125" s="77"/>
      <c r="N125" s="76"/>
      <c r="O125" s="76"/>
      <c r="P125" s="76"/>
      <c r="Q125" s="77"/>
      <c r="R125" s="78"/>
      <c r="S125" s="79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1"/>
      <c r="AQ125" s="80"/>
      <c r="AR125" s="80"/>
      <c r="AS125" s="80"/>
      <c r="AT125" s="82"/>
      <c r="AU125" s="176"/>
    </row>
    <row r="126" spans="1:47" s="26" customFormat="1" ht="13.5">
      <c r="A126" s="70">
        <f>IF(E126&amp;F126&amp;G126&amp;H126&amp;I126&amp;J126&amp;K126&amp;L126&amp;M126&amp;N126&amp;O126&amp;P126&amp;Q126&amp;R126&amp;S126&amp;T126&amp;U126&amp;V126&amp;W126&amp;X126&amp;Y126&amp;Z126&amp;AA126&amp;AB126&amp;AC126&amp;AD126&amp;AE126&amp;AF126&amp;AG126&amp;AH126&amp;AI126&amp;AJ126&amp;AK126&amp;AL126&amp;AM126&amp;AN126&amp;AO126&amp;AP126&amp;AQ126="",IF(D126="",IF(B126="",106,"!"),"!"),IF(D126="","!",IF(B126="","!",106)))</f>
        <v>106</v>
      </c>
      <c r="B126" s="71"/>
      <c r="C126" s="72">
        <f t="shared" si="1"/>
      </c>
      <c r="D126" s="73"/>
      <c r="E126" s="74"/>
      <c r="F126" s="75"/>
      <c r="G126" s="75"/>
      <c r="H126" s="76"/>
      <c r="I126" s="76"/>
      <c r="J126" s="77"/>
      <c r="K126" s="76"/>
      <c r="L126" s="76"/>
      <c r="M126" s="77"/>
      <c r="N126" s="76"/>
      <c r="O126" s="76"/>
      <c r="P126" s="76"/>
      <c r="Q126" s="77"/>
      <c r="R126" s="78"/>
      <c r="S126" s="79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1"/>
      <c r="AQ126" s="80"/>
      <c r="AR126" s="80"/>
      <c r="AS126" s="80"/>
      <c r="AT126" s="82"/>
      <c r="AU126" s="176"/>
    </row>
    <row r="127" spans="1:47" s="26" customFormat="1" ht="13.5">
      <c r="A127" s="70">
        <f>IF(E127&amp;F127&amp;G127&amp;H127&amp;I127&amp;J127&amp;K127&amp;L127&amp;M127&amp;N127&amp;O127&amp;P127&amp;Q127&amp;R127&amp;S127&amp;T127&amp;U127&amp;V127&amp;W127&amp;X127&amp;Y127&amp;Z127&amp;AA127&amp;AB127&amp;AC127&amp;AD127&amp;AE127&amp;AF127&amp;AG127&amp;AH127&amp;AI127&amp;AJ127&amp;AK127&amp;AL127&amp;AM127&amp;AN127&amp;AO127&amp;AP127&amp;AQ127="",IF(D127="",IF(B127="",107,"!"),"!"),IF(D127="","!",IF(B127="","!",107)))</f>
        <v>107</v>
      </c>
      <c r="B127" s="71"/>
      <c r="C127" s="72">
        <f t="shared" si="1"/>
      </c>
      <c r="D127" s="73"/>
      <c r="E127" s="74"/>
      <c r="F127" s="75"/>
      <c r="G127" s="75"/>
      <c r="H127" s="76"/>
      <c r="I127" s="76"/>
      <c r="J127" s="77"/>
      <c r="K127" s="76"/>
      <c r="L127" s="76"/>
      <c r="M127" s="77"/>
      <c r="N127" s="76"/>
      <c r="O127" s="76"/>
      <c r="P127" s="76"/>
      <c r="Q127" s="77"/>
      <c r="R127" s="78"/>
      <c r="S127" s="79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1"/>
      <c r="AQ127" s="80"/>
      <c r="AR127" s="80"/>
      <c r="AS127" s="80"/>
      <c r="AT127" s="82"/>
      <c r="AU127" s="176"/>
    </row>
    <row r="128" spans="1:47" s="26" customFormat="1" ht="13.5">
      <c r="A128" s="70">
        <f>IF(E128&amp;F128&amp;G128&amp;H128&amp;I128&amp;J128&amp;K128&amp;L128&amp;M128&amp;N128&amp;O128&amp;P128&amp;Q128&amp;R128&amp;S128&amp;T128&amp;U128&amp;V128&amp;W128&amp;X128&amp;Y128&amp;Z128&amp;AA128&amp;AB128&amp;AC128&amp;AD128&amp;AE128&amp;AF128&amp;AG128&amp;AH128&amp;AI128&amp;AJ128&amp;AK128&amp;AL128&amp;AM128&amp;AN128&amp;AO128&amp;AP128&amp;AQ128="",IF(D128="",IF(B128="",108,"!"),"!"),IF(D128="","!",IF(B128="","!",108)))</f>
        <v>108</v>
      </c>
      <c r="B128" s="71"/>
      <c r="C128" s="72">
        <f t="shared" si="1"/>
      </c>
      <c r="D128" s="73"/>
      <c r="E128" s="74"/>
      <c r="F128" s="75"/>
      <c r="G128" s="75"/>
      <c r="H128" s="76"/>
      <c r="I128" s="76"/>
      <c r="J128" s="77"/>
      <c r="K128" s="76"/>
      <c r="L128" s="76"/>
      <c r="M128" s="77"/>
      <c r="N128" s="76"/>
      <c r="O128" s="76"/>
      <c r="P128" s="76"/>
      <c r="Q128" s="77"/>
      <c r="R128" s="78"/>
      <c r="S128" s="79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1"/>
      <c r="AQ128" s="80"/>
      <c r="AR128" s="80"/>
      <c r="AS128" s="80"/>
      <c r="AT128" s="82"/>
      <c r="AU128" s="176"/>
    </row>
    <row r="129" spans="1:47" s="26" customFormat="1" ht="13.5">
      <c r="A129" s="70">
        <f>IF(E129&amp;F129&amp;G129&amp;H129&amp;I129&amp;J129&amp;K129&amp;L129&amp;M129&amp;N129&amp;O129&amp;P129&amp;Q129&amp;R129&amp;S129&amp;T129&amp;U129&amp;V129&amp;W129&amp;X129&amp;Y129&amp;Z129&amp;AA129&amp;AB129&amp;AC129&amp;AD129&amp;AE129&amp;AF129&amp;AG129&amp;AH129&amp;AI129&amp;AJ129&amp;AK129&amp;AL129&amp;AM129&amp;AN129&amp;AO129&amp;AP129&amp;AQ129="",IF(D129="",IF(B129="",109,"!"),"!"),IF(D129="","!",IF(B129="","!",109)))</f>
        <v>109</v>
      </c>
      <c r="B129" s="71"/>
      <c r="C129" s="72">
        <f t="shared" si="1"/>
      </c>
      <c r="D129" s="73"/>
      <c r="E129" s="74"/>
      <c r="F129" s="75"/>
      <c r="G129" s="75"/>
      <c r="H129" s="76"/>
      <c r="I129" s="76"/>
      <c r="J129" s="77"/>
      <c r="K129" s="76"/>
      <c r="L129" s="76"/>
      <c r="M129" s="77"/>
      <c r="N129" s="76"/>
      <c r="O129" s="76"/>
      <c r="P129" s="76"/>
      <c r="Q129" s="77"/>
      <c r="R129" s="78"/>
      <c r="S129" s="79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1"/>
      <c r="AQ129" s="80"/>
      <c r="AR129" s="80"/>
      <c r="AS129" s="80"/>
      <c r="AT129" s="82"/>
      <c r="AU129" s="176"/>
    </row>
    <row r="130" spans="1:47" s="26" customFormat="1" ht="13.5">
      <c r="A130" s="70">
        <f>IF(E130&amp;F130&amp;G130&amp;H130&amp;I130&amp;J130&amp;K130&amp;L130&amp;M130&amp;N130&amp;O130&amp;P130&amp;Q130&amp;R130&amp;S130&amp;T130&amp;U130&amp;V130&amp;W130&amp;X130&amp;Y130&amp;Z130&amp;AA130&amp;AB130&amp;AC130&amp;AD130&amp;AE130&amp;AF130&amp;AG130&amp;AH130&amp;AI130&amp;AJ130&amp;AK130&amp;AL130&amp;AM130&amp;AN130&amp;AO130&amp;AP130&amp;AQ130="",IF(D130="",IF(B130="",110,"!"),"!"),IF(D130="","!",IF(B130="","!",110)))</f>
        <v>110</v>
      </c>
      <c r="B130" s="71"/>
      <c r="C130" s="72">
        <f t="shared" si="1"/>
      </c>
      <c r="D130" s="73"/>
      <c r="E130" s="74"/>
      <c r="F130" s="75"/>
      <c r="G130" s="75"/>
      <c r="H130" s="76"/>
      <c r="I130" s="76"/>
      <c r="J130" s="77"/>
      <c r="K130" s="76"/>
      <c r="L130" s="76"/>
      <c r="M130" s="77"/>
      <c r="N130" s="76"/>
      <c r="O130" s="76"/>
      <c r="P130" s="76"/>
      <c r="Q130" s="77"/>
      <c r="R130" s="78"/>
      <c r="S130" s="79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1"/>
      <c r="AQ130" s="80"/>
      <c r="AR130" s="80"/>
      <c r="AS130" s="80"/>
      <c r="AT130" s="82"/>
      <c r="AU130" s="176"/>
    </row>
    <row r="131" spans="1:47" s="26" customFormat="1" ht="13.5">
      <c r="A131" s="70">
        <f>IF(E131&amp;F131&amp;G131&amp;H131&amp;I131&amp;J131&amp;K131&amp;L131&amp;M131&amp;N131&amp;O131&amp;P131&amp;Q131&amp;R131&amp;S131&amp;T131&amp;U131&amp;V131&amp;W131&amp;X131&amp;Y131&amp;Z131&amp;AA131&amp;AB131&amp;AC131&amp;AD131&amp;AE131&amp;AF131&amp;AG131&amp;AH131&amp;AI131&amp;AJ131&amp;AK131&amp;AL131&amp;AM131&amp;AN131&amp;AO131&amp;AP131&amp;AQ131="",IF(D131="",IF(B131="",111,"!"),"!"),IF(D131="","!",IF(B131="","!",111)))</f>
        <v>111</v>
      </c>
      <c r="B131" s="71"/>
      <c r="C131" s="72">
        <f t="shared" si="1"/>
      </c>
      <c r="D131" s="73"/>
      <c r="E131" s="74"/>
      <c r="F131" s="75"/>
      <c r="G131" s="75"/>
      <c r="H131" s="76"/>
      <c r="I131" s="76"/>
      <c r="J131" s="77"/>
      <c r="K131" s="76"/>
      <c r="L131" s="76"/>
      <c r="M131" s="77"/>
      <c r="N131" s="76"/>
      <c r="O131" s="76"/>
      <c r="P131" s="76"/>
      <c r="Q131" s="77"/>
      <c r="R131" s="78"/>
      <c r="S131" s="79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1"/>
      <c r="AQ131" s="80"/>
      <c r="AR131" s="80"/>
      <c r="AS131" s="80"/>
      <c r="AT131" s="82"/>
      <c r="AU131" s="176"/>
    </row>
    <row r="132" spans="1:47" s="26" customFormat="1" ht="13.5">
      <c r="A132" s="70">
        <f>IF(E132&amp;F132&amp;G132&amp;H132&amp;I132&amp;J132&amp;K132&amp;L132&amp;M132&amp;N132&amp;O132&amp;P132&amp;Q132&amp;R132&amp;S132&amp;T132&amp;U132&amp;V132&amp;W132&amp;X132&amp;Y132&amp;Z132&amp;AA132&amp;AB132&amp;AC132&amp;AD132&amp;AE132&amp;AF132&amp;AG132&amp;AH132&amp;AI132&amp;AJ132&amp;AK132&amp;AL132&amp;AM132&amp;AN132&amp;AO132&amp;AP132&amp;AQ132="",IF(D132="",IF(B132="",112,"!"),"!"),IF(D132="","!",IF(B132="","!",112)))</f>
        <v>112</v>
      </c>
      <c r="B132" s="71"/>
      <c r="C132" s="72">
        <f t="shared" si="1"/>
      </c>
      <c r="D132" s="73"/>
      <c r="E132" s="74"/>
      <c r="F132" s="75"/>
      <c r="G132" s="75"/>
      <c r="H132" s="76"/>
      <c r="I132" s="76"/>
      <c r="J132" s="77"/>
      <c r="K132" s="76"/>
      <c r="L132" s="76"/>
      <c r="M132" s="77"/>
      <c r="N132" s="76"/>
      <c r="O132" s="76"/>
      <c r="P132" s="76"/>
      <c r="Q132" s="77"/>
      <c r="R132" s="78"/>
      <c r="S132" s="79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1"/>
      <c r="AQ132" s="80"/>
      <c r="AR132" s="80"/>
      <c r="AS132" s="80"/>
      <c r="AT132" s="82"/>
      <c r="AU132" s="176"/>
    </row>
    <row r="133" spans="1:47" s="26" customFormat="1" ht="13.5">
      <c r="A133" s="70">
        <f>IF(E133&amp;F133&amp;G133&amp;H133&amp;I133&amp;J133&amp;K133&amp;L133&amp;M133&amp;N133&amp;O133&amp;P133&amp;Q133&amp;R133&amp;S133&amp;T133&amp;U133&amp;V133&amp;W133&amp;X133&amp;Y133&amp;Z133&amp;AA133&amp;AB133&amp;AC133&amp;AD133&amp;AE133&amp;AF133&amp;AG133&amp;AH133&amp;AI133&amp;AJ133&amp;AK133&amp;AL133&amp;AM133&amp;AN133&amp;AO133&amp;AP133&amp;AQ133="",IF(D133="",IF(B133="",113,"!"),"!"),IF(D133="","!",IF(B133="","!",113)))</f>
        <v>113</v>
      </c>
      <c r="B133" s="71"/>
      <c r="C133" s="72">
        <f t="shared" si="1"/>
      </c>
      <c r="D133" s="73"/>
      <c r="E133" s="74"/>
      <c r="F133" s="75"/>
      <c r="G133" s="75"/>
      <c r="H133" s="76"/>
      <c r="I133" s="76"/>
      <c r="J133" s="77"/>
      <c r="K133" s="76"/>
      <c r="L133" s="76"/>
      <c r="M133" s="77"/>
      <c r="N133" s="76"/>
      <c r="O133" s="76"/>
      <c r="P133" s="76"/>
      <c r="Q133" s="77"/>
      <c r="R133" s="78"/>
      <c r="S133" s="79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1"/>
      <c r="AQ133" s="80"/>
      <c r="AR133" s="80"/>
      <c r="AS133" s="80"/>
      <c r="AT133" s="82"/>
      <c r="AU133" s="176"/>
    </row>
    <row r="134" spans="1:47" s="26" customFormat="1" ht="13.5">
      <c r="A134" s="70">
        <f>IF(E134&amp;F134&amp;G134&amp;H134&amp;I134&amp;J134&amp;K134&amp;L134&amp;M134&amp;N134&amp;O134&amp;P134&amp;Q134&amp;R134&amp;S134&amp;T134&amp;U134&amp;V134&amp;W134&amp;X134&amp;Y134&amp;Z134&amp;AA134&amp;AB134&amp;AC134&amp;AD134&amp;AE134&amp;AF134&amp;AG134&amp;AH134&amp;AI134&amp;AJ134&amp;AK134&amp;AL134&amp;AM134&amp;AN134&amp;AO134&amp;AP134&amp;AQ134="",IF(D134="",IF(B134="",114,"!"),"!"),IF(D134="","!",IF(B134="","!",114)))</f>
        <v>114</v>
      </c>
      <c r="B134" s="71"/>
      <c r="C134" s="72">
        <f t="shared" si="1"/>
      </c>
      <c r="D134" s="73"/>
      <c r="E134" s="74"/>
      <c r="F134" s="75"/>
      <c r="G134" s="75"/>
      <c r="H134" s="76"/>
      <c r="I134" s="76"/>
      <c r="J134" s="77"/>
      <c r="K134" s="76"/>
      <c r="L134" s="76"/>
      <c r="M134" s="77"/>
      <c r="N134" s="76"/>
      <c r="O134" s="76"/>
      <c r="P134" s="76"/>
      <c r="Q134" s="77"/>
      <c r="R134" s="78"/>
      <c r="S134" s="79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1"/>
      <c r="AQ134" s="80"/>
      <c r="AR134" s="80"/>
      <c r="AS134" s="80"/>
      <c r="AT134" s="82"/>
      <c r="AU134" s="176"/>
    </row>
    <row r="135" spans="1:47" s="26" customFormat="1" ht="13.5">
      <c r="A135" s="70">
        <f>IF(E135&amp;F135&amp;G135&amp;H135&amp;I135&amp;J135&amp;K135&amp;L135&amp;M135&amp;N135&amp;O135&amp;P135&amp;Q135&amp;R135&amp;S135&amp;T135&amp;U135&amp;V135&amp;W135&amp;X135&amp;Y135&amp;Z135&amp;AA135&amp;AB135&amp;AC135&amp;AD135&amp;AE135&amp;AF135&amp;AG135&amp;AH135&amp;AI135&amp;AJ135&amp;AK135&amp;AL135&amp;AM135&amp;AN135&amp;AO135&amp;AP135&amp;AQ135="",IF(D135="",IF(B135="",115,"!"),"!"),IF(D135="","!",IF(B135="","!",115)))</f>
        <v>115</v>
      </c>
      <c r="B135" s="71"/>
      <c r="C135" s="72">
        <f t="shared" si="1"/>
      </c>
      <c r="D135" s="73"/>
      <c r="E135" s="74"/>
      <c r="F135" s="75"/>
      <c r="G135" s="75"/>
      <c r="H135" s="76"/>
      <c r="I135" s="76"/>
      <c r="J135" s="77"/>
      <c r="K135" s="76"/>
      <c r="L135" s="76"/>
      <c r="M135" s="77"/>
      <c r="N135" s="76"/>
      <c r="O135" s="76"/>
      <c r="P135" s="76"/>
      <c r="Q135" s="77"/>
      <c r="R135" s="78"/>
      <c r="S135" s="79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1"/>
      <c r="AQ135" s="80"/>
      <c r="AR135" s="80"/>
      <c r="AS135" s="80"/>
      <c r="AT135" s="82"/>
      <c r="AU135" s="176"/>
    </row>
    <row r="136" spans="1:47" s="26" customFormat="1" ht="13.5">
      <c r="A136" s="70">
        <f>IF(E136&amp;F136&amp;G136&amp;H136&amp;I136&amp;J136&amp;K136&amp;L136&amp;M136&amp;N136&amp;O136&amp;P136&amp;Q136&amp;R136&amp;S136&amp;T136&amp;U136&amp;V136&amp;W136&amp;X136&amp;Y136&amp;Z136&amp;AA136&amp;AB136&amp;AC136&amp;AD136&amp;AE136&amp;AF136&amp;AG136&amp;AH136&amp;AI136&amp;AJ136&amp;AK136&amp;AL136&amp;AM136&amp;AN136&amp;AO136&amp;AP136&amp;AQ136="",IF(D136="",IF(B136="",116,"!"),"!"),IF(D136="","!",IF(B136="","!",116)))</f>
        <v>116</v>
      </c>
      <c r="B136" s="71"/>
      <c r="C136" s="72">
        <f t="shared" si="1"/>
      </c>
      <c r="D136" s="73"/>
      <c r="E136" s="74"/>
      <c r="F136" s="75"/>
      <c r="G136" s="75"/>
      <c r="H136" s="76"/>
      <c r="I136" s="76"/>
      <c r="J136" s="77"/>
      <c r="K136" s="76"/>
      <c r="L136" s="76"/>
      <c r="M136" s="77"/>
      <c r="N136" s="76"/>
      <c r="O136" s="76"/>
      <c r="P136" s="76"/>
      <c r="Q136" s="77"/>
      <c r="R136" s="78"/>
      <c r="S136" s="79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1"/>
      <c r="AQ136" s="80"/>
      <c r="AR136" s="80"/>
      <c r="AS136" s="80"/>
      <c r="AT136" s="82"/>
      <c r="AU136" s="176"/>
    </row>
    <row r="137" spans="1:47" s="26" customFormat="1" ht="13.5">
      <c r="A137" s="70">
        <f>IF(E137&amp;F137&amp;G137&amp;H137&amp;I137&amp;J137&amp;K137&amp;L137&amp;M137&amp;N137&amp;O137&amp;P137&amp;Q137&amp;R137&amp;S137&amp;T137&amp;U137&amp;V137&amp;W137&amp;X137&amp;Y137&amp;Z137&amp;AA137&amp;AB137&amp;AC137&amp;AD137&amp;AE137&amp;AF137&amp;AG137&amp;AH137&amp;AI137&amp;AJ137&amp;AK137&amp;AL137&amp;AM137&amp;AN137&amp;AO137&amp;AP137&amp;AQ137="",IF(D137="",IF(B137="",117,"!"),"!"),IF(D137="","!",IF(B137="","!",117)))</f>
        <v>117</v>
      </c>
      <c r="B137" s="71"/>
      <c r="C137" s="72">
        <f t="shared" si="1"/>
      </c>
      <c r="D137" s="73"/>
      <c r="E137" s="74"/>
      <c r="F137" s="75"/>
      <c r="G137" s="75"/>
      <c r="H137" s="76"/>
      <c r="I137" s="76"/>
      <c r="J137" s="77"/>
      <c r="K137" s="76"/>
      <c r="L137" s="76"/>
      <c r="M137" s="77"/>
      <c r="N137" s="76"/>
      <c r="O137" s="76"/>
      <c r="P137" s="76"/>
      <c r="Q137" s="77"/>
      <c r="R137" s="78"/>
      <c r="S137" s="79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1"/>
      <c r="AQ137" s="80"/>
      <c r="AR137" s="80"/>
      <c r="AS137" s="80"/>
      <c r="AT137" s="82"/>
      <c r="AU137" s="176"/>
    </row>
    <row r="138" spans="1:47" s="26" customFormat="1" ht="13.5">
      <c r="A138" s="70">
        <f>IF(E138&amp;F138&amp;G138&amp;H138&amp;I138&amp;J138&amp;K138&amp;L138&amp;M138&amp;N138&amp;O138&amp;P138&amp;Q138&amp;R138&amp;S138&amp;T138&amp;U138&amp;V138&amp;W138&amp;X138&amp;Y138&amp;Z138&amp;AA138&amp;AB138&amp;AC138&amp;AD138&amp;AE138&amp;AF138&amp;AG138&amp;AH138&amp;AI138&amp;AJ138&amp;AK138&amp;AL138&amp;AM138&amp;AN138&amp;AO138&amp;AP138&amp;AQ138="",IF(D138="",IF(B138="",118,"!"),"!"),IF(D138="","!",IF(B138="","!",118)))</f>
        <v>118</v>
      </c>
      <c r="B138" s="71"/>
      <c r="C138" s="72">
        <f t="shared" si="1"/>
      </c>
      <c r="D138" s="73"/>
      <c r="E138" s="74"/>
      <c r="F138" s="75"/>
      <c r="G138" s="75"/>
      <c r="H138" s="76"/>
      <c r="I138" s="76"/>
      <c r="J138" s="77"/>
      <c r="K138" s="76"/>
      <c r="L138" s="76"/>
      <c r="M138" s="77"/>
      <c r="N138" s="76"/>
      <c r="O138" s="76"/>
      <c r="P138" s="76"/>
      <c r="Q138" s="77"/>
      <c r="R138" s="78"/>
      <c r="S138" s="79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1"/>
      <c r="AQ138" s="80"/>
      <c r="AR138" s="80"/>
      <c r="AS138" s="80"/>
      <c r="AT138" s="82"/>
      <c r="AU138" s="176"/>
    </row>
    <row r="139" spans="1:47" s="26" customFormat="1" ht="13.5">
      <c r="A139" s="70">
        <f>IF(E139&amp;F139&amp;G139&amp;H139&amp;I139&amp;J139&amp;K139&amp;L139&amp;M139&amp;N139&amp;O139&amp;P139&amp;Q139&amp;R139&amp;S139&amp;T139&amp;U139&amp;V139&amp;W139&amp;X139&amp;Y139&amp;Z139&amp;AA139&amp;AB139&amp;AC139&amp;AD139&amp;AE139&amp;AF139&amp;AG139&amp;AH139&amp;AI139&amp;AJ139&amp;AK139&amp;AL139&amp;AM139&amp;AN139&amp;AO139&amp;AP139&amp;AQ139="",IF(D139="",IF(B139="",119,"!"),"!"),IF(D139="","!",IF(B139="","!",119)))</f>
        <v>119</v>
      </c>
      <c r="B139" s="71"/>
      <c r="C139" s="72">
        <f t="shared" si="1"/>
      </c>
      <c r="D139" s="73"/>
      <c r="E139" s="74"/>
      <c r="F139" s="75"/>
      <c r="G139" s="75"/>
      <c r="H139" s="76"/>
      <c r="I139" s="76"/>
      <c r="J139" s="77"/>
      <c r="K139" s="76"/>
      <c r="L139" s="76"/>
      <c r="M139" s="77"/>
      <c r="N139" s="76"/>
      <c r="O139" s="76"/>
      <c r="P139" s="76"/>
      <c r="Q139" s="77"/>
      <c r="R139" s="78"/>
      <c r="S139" s="79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1"/>
      <c r="AQ139" s="80"/>
      <c r="AR139" s="80"/>
      <c r="AS139" s="80"/>
      <c r="AT139" s="82"/>
      <c r="AU139" s="176"/>
    </row>
    <row r="140" spans="1:47" s="26" customFormat="1" ht="13.5">
      <c r="A140" s="70">
        <f>IF(E140&amp;F140&amp;G140&amp;H140&amp;I140&amp;J140&amp;K140&amp;L140&amp;M140&amp;N140&amp;O140&amp;P140&amp;Q140&amp;R140&amp;S140&amp;T140&amp;U140&amp;V140&amp;W140&amp;X140&amp;Y140&amp;Z140&amp;AA140&amp;AB140&amp;AC140&amp;AD140&amp;AE140&amp;AF140&amp;AG140&amp;AH140&amp;AI140&amp;AJ140&amp;AK140&amp;AL140&amp;AM140&amp;AN140&amp;AO140&amp;AP140&amp;AQ140="",IF(D140="",IF(B140="",120,"!"),"!"),IF(D140="","!",IF(B140="","!",120)))</f>
        <v>120</v>
      </c>
      <c r="B140" s="71"/>
      <c r="C140" s="72">
        <f t="shared" si="1"/>
      </c>
      <c r="D140" s="73"/>
      <c r="E140" s="74"/>
      <c r="F140" s="75"/>
      <c r="G140" s="75"/>
      <c r="H140" s="76"/>
      <c r="I140" s="76"/>
      <c r="J140" s="77"/>
      <c r="K140" s="76"/>
      <c r="L140" s="76"/>
      <c r="M140" s="77"/>
      <c r="N140" s="76"/>
      <c r="O140" s="76"/>
      <c r="P140" s="76"/>
      <c r="Q140" s="77"/>
      <c r="R140" s="78"/>
      <c r="S140" s="79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1"/>
      <c r="AQ140" s="80"/>
      <c r="AR140" s="80"/>
      <c r="AS140" s="80"/>
      <c r="AT140" s="82"/>
      <c r="AU140" s="176"/>
    </row>
    <row r="141" spans="1:47" s="26" customFormat="1" ht="13.5">
      <c r="A141" s="70">
        <f>IF(E141&amp;F141&amp;G141&amp;H141&amp;I141&amp;J141&amp;K141&amp;L141&amp;M141&amp;N141&amp;O141&amp;P141&amp;Q141&amp;R141&amp;S141&amp;T141&amp;U141&amp;V141&amp;W141&amp;X141&amp;Y141&amp;Z141&amp;AA141&amp;AB141&amp;AC141&amp;AD141&amp;AE141&amp;AF141&amp;AG141&amp;AH141&amp;AI141&amp;AJ141&amp;AK141&amp;AL141&amp;AM141&amp;AN141&amp;AO141&amp;AP141&amp;AQ141="",IF(D141="",IF(B141="",121,"!"),"!"),IF(D141="","!",IF(B141="","!",121)))</f>
        <v>121</v>
      </c>
      <c r="B141" s="71"/>
      <c r="C141" s="72">
        <f t="shared" si="1"/>
      </c>
      <c r="D141" s="73"/>
      <c r="E141" s="74"/>
      <c r="F141" s="75"/>
      <c r="G141" s="75"/>
      <c r="H141" s="76"/>
      <c r="I141" s="76"/>
      <c r="J141" s="77"/>
      <c r="K141" s="76"/>
      <c r="L141" s="76"/>
      <c r="M141" s="77"/>
      <c r="N141" s="76"/>
      <c r="O141" s="76"/>
      <c r="P141" s="76"/>
      <c r="Q141" s="77"/>
      <c r="R141" s="78"/>
      <c r="S141" s="79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1"/>
      <c r="AQ141" s="80"/>
      <c r="AR141" s="80"/>
      <c r="AS141" s="80"/>
      <c r="AT141" s="82"/>
      <c r="AU141" s="176"/>
    </row>
    <row r="142" spans="1:47" s="26" customFormat="1" ht="13.5">
      <c r="A142" s="70">
        <f>IF(E142&amp;F142&amp;G142&amp;H142&amp;I142&amp;J142&amp;K142&amp;L142&amp;M142&amp;N142&amp;O142&amp;P142&amp;Q142&amp;R142&amp;S142&amp;T142&amp;U142&amp;V142&amp;W142&amp;X142&amp;Y142&amp;Z142&amp;AA142&amp;AB142&amp;AC142&amp;AD142&amp;AE142&amp;AF142&amp;AG142&amp;AH142&amp;AI142&amp;AJ142&amp;AK142&amp;AL142&amp;AM142&amp;AN142&amp;AO142&amp;AP142&amp;AQ142="",IF(D142="",IF(B142="",122,"!"),"!"),IF(D142="","!",IF(B142="","!",122)))</f>
        <v>122</v>
      </c>
      <c r="B142" s="71"/>
      <c r="C142" s="72">
        <f t="shared" si="1"/>
      </c>
      <c r="D142" s="73"/>
      <c r="E142" s="74"/>
      <c r="F142" s="75"/>
      <c r="G142" s="75"/>
      <c r="H142" s="76"/>
      <c r="I142" s="76"/>
      <c r="J142" s="77"/>
      <c r="K142" s="76"/>
      <c r="L142" s="76"/>
      <c r="M142" s="77"/>
      <c r="N142" s="76"/>
      <c r="O142" s="76"/>
      <c r="P142" s="76"/>
      <c r="Q142" s="77"/>
      <c r="R142" s="78"/>
      <c r="S142" s="79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1"/>
      <c r="AQ142" s="80"/>
      <c r="AR142" s="80"/>
      <c r="AS142" s="80"/>
      <c r="AT142" s="82"/>
      <c r="AU142" s="176"/>
    </row>
    <row r="143" spans="1:47" s="26" customFormat="1" ht="13.5">
      <c r="A143" s="70">
        <f>IF(E143&amp;F143&amp;G143&amp;H143&amp;I143&amp;J143&amp;K143&amp;L143&amp;M143&amp;N143&amp;O143&amp;P143&amp;Q143&amp;R143&amp;S143&amp;T143&amp;U143&amp;V143&amp;W143&amp;X143&amp;Y143&amp;Z143&amp;AA143&amp;AB143&amp;AC143&amp;AD143&amp;AE143&amp;AF143&amp;AG143&amp;AH143&amp;AI143&amp;AJ143&amp;AK143&amp;AL143&amp;AM143&amp;AN143&amp;AO143&amp;AP143&amp;AQ143="",IF(D143="",IF(B143="",123,"!"),"!"),IF(D143="","!",IF(B143="","!",123)))</f>
        <v>123</v>
      </c>
      <c r="B143" s="71"/>
      <c r="C143" s="72">
        <f t="shared" si="1"/>
      </c>
      <c r="D143" s="73"/>
      <c r="E143" s="74"/>
      <c r="F143" s="75"/>
      <c r="G143" s="75"/>
      <c r="H143" s="76"/>
      <c r="I143" s="76"/>
      <c r="J143" s="77"/>
      <c r="K143" s="76"/>
      <c r="L143" s="76"/>
      <c r="M143" s="77"/>
      <c r="N143" s="76"/>
      <c r="O143" s="76"/>
      <c r="P143" s="76"/>
      <c r="Q143" s="77"/>
      <c r="R143" s="78"/>
      <c r="S143" s="79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1"/>
      <c r="AQ143" s="80"/>
      <c r="AR143" s="80"/>
      <c r="AS143" s="80"/>
      <c r="AT143" s="82"/>
      <c r="AU143" s="176"/>
    </row>
    <row r="144" spans="1:47" s="26" customFormat="1" ht="13.5">
      <c r="A144" s="70">
        <f>IF(E144&amp;F144&amp;G144&amp;H144&amp;I144&amp;J144&amp;K144&amp;L144&amp;M144&amp;N144&amp;O144&amp;P144&amp;Q144&amp;R144&amp;S144&amp;T144&amp;U144&amp;V144&amp;W144&amp;X144&amp;Y144&amp;Z144&amp;AA144&amp;AB144&amp;AC144&amp;AD144&amp;AE144&amp;AF144&amp;AG144&amp;AH144&amp;AI144&amp;AJ144&amp;AK144&amp;AL144&amp;AM144&amp;AN144&amp;AO144&amp;AP144&amp;AQ144="",IF(D144="",IF(B144="",124,"!"),"!"),IF(D144="","!",IF(B144="","!",124)))</f>
        <v>124</v>
      </c>
      <c r="B144" s="71"/>
      <c r="C144" s="72">
        <f t="shared" si="1"/>
      </c>
      <c r="D144" s="73"/>
      <c r="E144" s="74"/>
      <c r="F144" s="75"/>
      <c r="G144" s="75"/>
      <c r="H144" s="76"/>
      <c r="I144" s="76"/>
      <c r="J144" s="77"/>
      <c r="K144" s="76"/>
      <c r="L144" s="76"/>
      <c r="M144" s="77"/>
      <c r="N144" s="76"/>
      <c r="O144" s="76"/>
      <c r="P144" s="76"/>
      <c r="Q144" s="77"/>
      <c r="R144" s="78"/>
      <c r="S144" s="79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1"/>
      <c r="AQ144" s="80"/>
      <c r="AR144" s="80"/>
      <c r="AS144" s="80"/>
      <c r="AT144" s="82"/>
      <c r="AU144" s="176"/>
    </row>
    <row r="145" spans="1:47" s="26" customFormat="1" ht="13.5">
      <c r="A145" s="70">
        <f>IF(E145&amp;F145&amp;G145&amp;H145&amp;I145&amp;J145&amp;K145&amp;L145&amp;M145&amp;N145&amp;O145&amp;P145&amp;Q145&amp;R145&amp;S145&amp;T145&amp;U145&amp;V145&amp;W145&amp;X145&amp;Y145&amp;Z145&amp;AA145&amp;AB145&amp;AC145&amp;AD145&amp;AE145&amp;AF145&amp;AG145&amp;AH145&amp;AI145&amp;AJ145&amp;AK145&amp;AL145&amp;AM145&amp;AN145&amp;AO145&amp;AP145&amp;AQ145="",IF(D145="",IF(B145="",125,"!"),"!"),IF(D145="","!",IF(B145="","!",125)))</f>
        <v>125</v>
      </c>
      <c r="B145" s="71"/>
      <c r="C145" s="72">
        <f t="shared" si="1"/>
      </c>
      <c r="D145" s="73"/>
      <c r="E145" s="74"/>
      <c r="F145" s="75"/>
      <c r="G145" s="75"/>
      <c r="H145" s="76"/>
      <c r="I145" s="76"/>
      <c r="J145" s="77"/>
      <c r="K145" s="76"/>
      <c r="L145" s="76"/>
      <c r="M145" s="77"/>
      <c r="N145" s="76"/>
      <c r="O145" s="76"/>
      <c r="P145" s="76"/>
      <c r="Q145" s="77"/>
      <c r="R145" s="78"/>
      <c r="S145" s="79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1"/>
      <c r="AQ145" s="80"/>
      <c r="AR145" s="80"/>
      <c r="AS145" s="80"/>
      <c r="AT145" s="82"/>
      <c r="AU145" s="176"/>
    </row>
    <row r="146" spans="1:47" s="26" customFormat="1" ht="13.5">
      <c r="A146" s="70">
        <f>IF(E146&amp;F146&amp;G146&amp;H146&amp;I146&amp;J146&amp;K146&amp;L146&amp;M146&amp;N146&amp;O146&amp;P146&amp;Q146&amp;R146&amp;S146&amp;T146&amp;U146&amp;V146&amp;W146&amp;X146&amp;Y146&amp;Z146&amp;AA146&amp;AB146&amp;AC146&amp;AD146&amp;AE146&amp;AF146&amp;AG146&amp;AH146&amp;AI146&amp;AJ146&amp;AK146&amp;AL146&amp;AM146&amp;AN146&amp;AO146&amp;AP146&amp;AQ146="",IF(D146="",IF(B146="",126,"!"),"!"),IF(D146="","!",IF(B146="","!",126)))</f>
        <v>126</v>
      </c>
      <c r="B146" s="71"/>
      <c r="C146" s="72">
        <f t="shared" si="1"/>
      </c>
      <c r="D146" s="73"/>
      <c r="E146" s="74"/>
      <c r="F146" s="75"/>
      <c r="G146" s="75"/>
      <c r="H146" s="76"/>
      <c r="I146" s="76"/>
      <c r="J146" s="77"/>
      <c r="K146" s="76"/>
      <c r="L146" s="76"/>
      <c r="M146" s="77"/>
      <c r="N146" s="76"/>
      <c r="O146" s="76"/>
      <c r="P146" s="76"/>
      <c r="Q146" s="77"/>
      <c r="R146" s="78"/>
      <c r="S146" s="79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1"/>
      <c r="AQ146" s="80"/>
      <c r="AR146" s="80"/>
      <c r="AS146" s="80"/>
      <c r="AT146" s="82"/>
      <c r="AU146" s="176"/>
    </row>
    <row r="147" spans="1:47" s="26" customFormat="1" ht="13.5">
      <c r="A147" s="70">
        <f>IF(E147&amp;F147&amp;G147&amp;H147&amp;I147&amp;J147&amp;K147&amp;L147&amp;M147&amp;N147&amp;O147&amp;P147&amp;Q147&amp;R147&amp;S147&amp;T147&amp;U147&amp;V147&amp;W147&amp;X147&amp;Y147&amp;Z147&amp;AA147&amp;AB147&amp;AC147&amp;AD147&amp;AE147&amp;AF147&amp;AG147&amp;AH147&amp;AI147&amp;AJ147&amp;AK147&amp;AL147&amp;AM147&amp;AN147&amp;AO147&amp;AP147&amp;AQ147="",IF(D147="",IF(B147="",127,"!"),"!"),IF(D147="","!",IF(B147="","!",127)))</f>
        <v>127</v>
      </c>
      <c r="B147" s="71"/>
      <c r="C147" s="72">
        <f t="shared" si="1"/>
      </c>
      <c r="D147" s="73"/>
      <c r="E147" s="74"/>
      <c r="F147" s="75"/>
      <c r="G147" s="75"/>
      <c r="H147" s="76"/>
      <c r="I147" s="76"/>
      <c r="J147" s="77"/>
      <c r="K147" s="76"/>
      <c r="L147" s="76"/>
      <c r="M147" s="77"/>
      <c r="N147" s="76"/>
      <c r="O147" s="76"/>
      <c r="P147" s="76"/>
      <c r="Q147" s="77"/>
      <c r="R147" s="78"/>
      <c r="S147" s="79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1"/>
      <c r="AQ147" s="80"/>
      <c r="AR147" s="80"/>
      <c r="AS147" s="80"/>
      <c r="AT147" s="82"/>
      <c r="AU147" s="176"/>
    </row>
    <row r="148" spans="1:47" s="26" customFormat="1" ht="13.5">
      <c r="A148" s="70">
        <f>IF(E148&amp;F148&amp;G148&amp;H148&amp;I148&amp;J148&amp;K148&amp;L148&amp;M148&amp;N148&amp;O148&amp;P148&amp;Q148&amp;R148&amp;S148&amp;T148&amp;U148&amp;V148&amp;W148&amp;X148&amp;Y148&amp;Z148&amp;AA148&amp;AB148&amp;AC148&amp;AD148&amp;AE148&amp;AF148&amp;AG148&amp;AH148&amp;AI148&amp;AJ148&amp;AK148&amp;AL148&amp;AM148&amp;AN148&amp;AO148&amp;AP148&amp;AQ148="",IF(D148="",IF(B148="",128,"!"),"!"),IF(D148="","!",IF(B148="","!",128)))</f>
        <v>128</v>
      </c>
      <c r="B148" s="71"/>
      <c r="C148" s="72">
        <f t="shared" si="1"/>
      </c>
      <c r="D148" s="73"/>
      <c r="E148" s="74"/>
      <c r="F148" s="75"/>
      <c r="G148" s="75"/>
      <c r="H148" s="76"/>
      <c r="I148" s="76"/>
      <c r="J148" s="77"/>
      <c r="K148" s="76"/>
      <c r="L148" s="76"/>
      <c r="M148" s="77"/>
      <c r="N148" s="76"/>
      <c r="O148" s="76"/>
      <c r="P148" s="76"/>
      <c r="Q148" s="77"/>
      <c r="R148" s="78"/>
      <c r="S148" s="79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1"/>
      <c r="AQ148" s="80"/>
      <c r="AR148" s="80"/>
      <c r="AS148" s="80"/>
      <c r="AT148" s="82"/>
      <c r="AU148" s="176"/>
    </row>
    <row r="149" spans="1:47" s="26" customFormat="1" ht="13.5">
      <c r="A149" s="70">
        <f>IF(E149&amp;F149&amp;G149&amp;H149&amp;I149&amp;J149&amp;K149&amp;L149&amp;M149&amp;N149&amp;O149&amp;P149&amp;Q149&amp;R149&amp;S149&amp;T149&amp;U149&amp;V149&amp;W149&amp;X149&amp;Y149&amp;Z149&amp;AA149&amp;AB149&amp;AC149&amp;AD149&amp;AE149&amp;AF149&amp;AG149&amp;AH149&amp;AI149&amp;AJ149&amp;AK149&amp;AL149&amp;AM149&amp;AN149&amp;AO149&amp;AP149&amp;AQ149="",IF(D149="",IF(B149="",129,"!"),"!"),IF(D149="","!",IF(B149="","!",129)))</f>
        <v>129</v>
      </c>
      <c r="B149" s="71"/>
      <c r="C149" s="72">
        <f aca="true" t="shared" si="2" ref="C149:C212">IF(B149="","","-")</f>
      </c>
      <c r="D149" s="73"/>
      <c r="E149" s="74"/>
      <c r="F149" s="75"/>
      <c r="G149" s="75"/>
      <c r="H149" s="76"/>
      <c r="I149" s="76"/>
      <c r="J149" s="77"/>
      <c r="K149" s="76"/>
      <c r="L149" s="76"/>
      <c r="M149" s="77"/>
      <c r="N149" s="76"/>
      <c r="O149" s="76"/>
      <c r="P149" s="76"/>
      <c r="Q149" s="77"/>
      <c r="R149" s="78"/>
      <c r="S149" s="79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1"/>
      <c r="AQ149" s="80"/>
      <c r="AR149" s="80"/>
      <c r="AS149" s="80"/>
      <c r="AT149" s="82"/>
      <c r="AU149" s="176"/>
    </row>
    <row r="150" spans="1:47" s="26" customFormat="1" ht="13.5">
      <c r="A150" s="70">
        <f>IF(E150&amp;F150&amp;G150&amp;H150&amp;I150&amp;J150&amp;K150&amp;L150&amp;M150&amp;N150&amp;O150&amp;P150&amp;Q150&amp;R150&amp;S150&amp;T150&amp;U150&amp;V150&amp;W150&amp;X150&amp;Y150&amp;Z150&amp;AA150&amp;AB150&amp;AC150&amp;AD150&amp;AE150&amp;AF150&amp;AG150&amp;AH150&amp;AI150&amp;AJ150&amp;AK150&amp;AL150&amp;AM150&amp;AN150&amp;AO150&amp;AP150&amp;AQ150="",IF(D150="",IF(B150="",130,"!"),"!"),IF(D150="","!",IF(B150="","!",130)))</f>
        <v>130</v>
      </c>
      <c r="B150" s="71"/>
      <c r="C150" s="72">
        <f t="shared" si="2"/>
      </c>
      <c r="D150" s="73"/>
      <c r="E150" s="74"/>
      <c r="F150" s="75"/>
      <c r="G150" s="75"/>
      <c r="H150" s="76"/>
      <c r="I150" s="76"/>
      <c r="J150" s="77"/>
      <c r="K150" s="76"/>
      <c r="L150" s="76"/>
      <c r="M150" s="77"/>
      <c r="N150" s="76"/>
      <c r="O150" s="76"/>
      <c r="P150" s="76"/>
      <c r="Q150" s="77"/>
      <c r="R150" s="78"/>
      <c r="S150" s="79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1"/>
      <c r="AQ150" s="80"/>
      <c r="AR150" s="80"/>
      <c r="AS150" s="80"/>
      <c r="AT150" s="82"/>
      <c r="AU150" s="176"/>
    </row>
    <row r="151" spans="1:47" s="26" customFormat="1" ht="13.5">
      <c r="A151" s="70">
        <f>IF(E151&amp;F151&amp;G151&amp;H151&amp;I151&amp;J151&amp;K151&amp;L151&amp;M151&amp;N151&amp;O151&amp;P151&amp;Q151&amp;R151&amp;S151&amp;T151&amp;U151&amp;V151&amp;W151&amp;X151&amp;Y151&amp;Z151&amp;AA151&amp;AB151&amp;AC151&amp;AD151&amp;AE151&amp;AF151&amp;AG151&amp;AH151&amp;AI151&amp;AJ151&amp;AK151&amp;AL151&amp;AM151&amp;AN151&amp;AO151&amp;AP151&amp;AQ151="",IF(D151="",IF(B151="",131,"!"),"!"),IF(D151="","!",IF(B151="","!",131)))</f>
        <v>131</v>
      </c>
      <c r="B151" s="71"/>
      <c r="C151" s="72">
        <f t="shared" si="2"/>
      </c>
      <c r="D151" s="73"/>
      <c r="E151" s="74"/>
      <c r="F151" s="75"/>
      <c r="G151" s="75"/>
      <c r="H151" s="76"/>
      <c r="I151" s="76"/>
      <c r="J151" s="77"/>
      <c r="K151" s="76"/>
      <c r="L151" s="76"/>
      <c r="M151" s="77"/>
      <c r="N151" s="76"/>
      <c r="O151" s="76"/>
      <c r="P151" s="76"/>
      <c r="Q151" s="77"/>
      <c r="R151" s="78"/>
      <c r="S151" s="79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1"/>
      <c r="AQ151" s="80"/>
      <c r="AR151" s="80"/>
      <c r="AS151" s="80"/>
      <c r="AT151" s="82"/>
      <c r="AU151" s="176"/>
    </row>
    <row r="152" spans="1:47" s="26" customFormat="1" ht="13.5">
      <c r="A152" s="70">
        <f>IF(E152&amp;F152&amp;G152&amp;H152&amp;I152&amp;J152&amp;K152&amp;L152&amp;M152&amp;N152&amp;O152&amp;P152&amp;Q152&amp;R152&amp;S152&amp;T152&amp;U152&amp;V152&amp;W152&amp;X152&amp;Y152&amp;Z152&amp;AA152&amp;AB152&amp;AC152&amp;AD152&amp;AE152&amp;AF152&amp;AG152&amp;AH152&amp;AI152&amp;AJ152&amp;AK152&amp;AL152&amp;AM152&amp;AN152&amp;AO152&amp;AP152&amp;AQ152="",IF(D152="",IF(B152="",132,"!"),"!"),IF(D152="","!",IF(B152="","!",132)))</f>
        <v>132</v>
      </c>
      <c r="B152" s="71"/>
      <c r="C152" s="72">
        <f t="shared" si="2"/>
      </c>
      <c r="D152" s="73"/>
      <c r="E152" s="74"/>
      <c r="F152" s="75"/>
      <c r="G152" s="75"/>
      <c r="H152" s="76"/>
      <c r="I152" s="76"/>
      <c r="J152" s="77"/>
      <c r="K152" s="76"/>
      <c r="L152" s="76"/>
      <c r="M152" s="77"/>
      <c r="N152" s="76"/>
      <c r="O152" s="76"/>
      <c r="P152" s="76"/>
      <c r="Q152" s="77"/>
      <c r="R152" s="78"/>
      <c r="S152" s="79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1"/>
      <c r="AQ152" s="80"/>
      <c r="AR152" s="80"/>
      <c r="AS152" s="80"/>
      <c r="AT152" s="82"/>
      <c r="AU152" s="176"/>
    </row>
    <row r="153" spans="1:47" s="26" customFormat="1" ht="13.5">
      <c r="A153" s="70">
        <f>IF(E153&amp;F153&amp;G153&amp;H153&amp;I153&amp;J153&amp;K153&amp;L153&amp;M153&amp;N153&amp;O153&amp;P153&amp;Q153&amp;R153&amp;S153&amp;T153&amp;U153&amp;V153&amp;W153&amp;X153&amp;Y153&amp;Z153&amp;AA153&amp;AB153&amp;AC153&amp;AD153&amp;AE153&amp;AF153&amp;AG153&amp;AH153&amp;AI153&amp;AJ153&amp;AK153&amp;AL153&amp;AM153&amp;AN153&amp;AO153&amp;AP153&amp;AQ153="",IF(D153="",IF(B153="",133,"!"),"!"),IF(D153="","!",IF(B153="","!",133)))</f>
        <v>133</v>
      </c>
      <c r="B153" s="71"/>
      <c r="C153" s="72">
        <f t="shared" si="2"/>
      </c>
      <c r="D153" s="73"/>
      <c r="E153" s="74"/>
      <c r="F153" s="75"/>
      <c r="G153" s="75"/>
      <c r="H153" s="76"/>
      <c r="I153" s="76"/>
      <c r="J153" s="77"/>
      <c r="K153" s="76"/>
      <c r="L153" s="76"/>
      <c r="M153" s="77"/>
      <c r="N153" s="76"/>
      <c r="O153" s="76"/>
      <c r="P153" s="76"/>
      <c r="Q153" s="77"/>
      <c r="R153" s="78"/>
      <c r="S153" s="79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1"/>
      <c r="AQ153" s="80"/>
      <c r="AR153" s="80"/>
      <c r="AS153" s="80"/>
      <c r="AT153" s="82"/>
      <c r="AU153" s="176"/>
    </row>
    <row r="154" spans="1:47" s="26" customFormat="1" ht="13.5">
      <c r="A154" s="70">
        <f>IF(E154&amp;F154&amp;G154&amp;H154&amp;I154&amp;J154&amp;K154&amp;L154&amp;M154&amp;N154&amp;O154&amp;P154&amp;Q154&amp;R154&amp;S154&amp;T154&amp;U154&amp;V154&amp;W154&amp;X154&amp;Y154&amp;Z154&amp;AA154&amp;AB154&amp;AC154&amp;AD154&amp;AE154&amp;AF154&amp;AG154&amp;AH154&amp;AI154&amp;AJ154&amp;AK154&amp;AL154&amp;AM154&amp;AN154&amp;AO154&amp;AP154&amp;AQ154="",IF(D154="",IF(B154="",134,"!"),"!"),IF(D154="","!",IF(B154="","!",134)))</f>
        <v>134</v>
      </c>
      <c r="B154" s="71"/>
      <c r="C154" s="72">
        <f t="shared" si="2"/>
      </c>
      <c r="D154" s="73"/>
      <c r="E154" s="74"/>
      <c r="F154" s="75"/>
      <c r="G154" s="75"/>
      <c r="H154" s="76"/>
      <c r="I154" s="76"/>
      <c r="J154" s="77"/>
      <c r="K154" s="76"/>
      <c r="L154" s="76"/>
      <c r="M154" s="77"/>
      <c r="N154" s="76"/>
      <c r="O154" s="76"/>
      <c r="P154" s="76"/>
      <c r="Q154" s="77"/>
      <c r="R154" s="78"/>
      <c r="S154" s="79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1"/>
      <c r="AQ154" s="80"/>
      <c r="AR154" s="80"/>
      <c r="AS154" s="80"/>
      <c r="AT154" s="82"/>
      <c r="AU154" s="176"/>
    </row>
    <row r="155" spans="1:47" s="26" customFormat="1" ht="13.5">
      <c r="A155" s="70">
        <f>IF(E155&amp;F155&amp;G155&amp;H155&amp;I155&amp;J155&amp;K155&amp;L155&amp;M155&amp;N155&amp;O155&amp;P155&amp;Q155&amp;R155&amp;S155&amp;T155&amp;U155&amp;V155&amp;W155&amp;X155&amp;Y155&amp;Z155&amp;AA155&amp;AB155&amp;AC155&amp;AD155&amp;AE155&amp;AF155&amp;AG155&amp;AH155&amp;AI155&amp;AJ155&amp;AK155&amp;AL155&amp;AM155&amp;AN155&amp;AO155&amp;AP155&amp;AQ155="",IF(D155="",IF(B155="",135,"!"),"!"),IF(D155="","!",IF(B155="","!",135)))</f>
        <v>135</v>
      </c>
      <c r="B155" s="71"/>
      <c r="C155" s="72">
        <f t="shared" si="2"/>
      </c>
      <c r="D155" s="73"/>
      <c r="E155" s="74"/>
      <c r="F155" s="75"/>
      <c r="G155" s="75"/>
      <c r="H155" s="76"/>
      <c r="I155" s="76"/>
      <c r="J155" s="77"/>
      <c r="K155" s="76"/>
      <c r="L155" s="76"/>
      <c r="M155" s="77"/>
      <c r="N155" s="76"/>
      <c r="O155" s="76"/>
      <c r="P155" s="76"/>
      <c r="Q155" s="77"/>
      <c r="R155" s="78"/>
      <c r="S155" s="79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1"/>
      <c r="AQ155" s="80"/>
      <c r="AR155" s="80"/>
      <c r="AS155" s="80"/>
      <c r="AT155" s="82"/>
      <c r="AU155" s="176"/>
    </row>
    <row r="156" spans="1:47" s="26" customFormat="1" ht="13.5">
      <c r="A156" s="70">
        <f>IF(E156&amp;F156&amp;G156&amp;H156&amp;I156&amp;J156&amp;K156&amp;L156&amp;M156&amp;N156&amp;O156&amp;P156&amp;Q156&amp;R156&amp;S156&amp;T156&amp;U156&amp;V156&amp;W156&amp;X156&amp;Y156&amp;Z156&amp;AA156&amp;AB156&amp;AC156&amp;AD156&amp;AE156&amp;AF156&amp;AG156&amp;AH156&amp;AI156&amp;AJ156&amp;AK156&amp;AL156&amp;AM156&amp;AN156&amp;AO156&amp;AP156&amp;AQ156="",IF(D156="",IF(B156="",136,"!"),"!"),IF(D156="","!",IF(B156="","!",136)))</f>
        <v>136</v>
      </c>
      <c r="B156" s="71"/>
      <c r="C156" s="72">
        <f t="shared" si="2"/>
      </c>
      <c r="D156" s="73"/>
      <c r="E156" s="74"/>
      <c r="F156" s="75"/>
      <c r="G156" s="75"/>
      <c r="H156" s="76"/>
      <c r="I156" s="76"/>
      <c r="J156" s="77"/>
      <c r="K156" s="76"/>
      <c r="L156" s="76"/>
      <c r="M156" s="77"/>
      <c r="N156" s="76"/>
      <c r="O156" s="76"/>
      <c r="P156" s="76"/>
      <c r="Q156" s="77"/>
      <c r="R156" s="78"/>
      <c r="S156" s="79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1"/>
      <c r="AQ156" s="80"/>
      <c r="AR156" s="80"/>
      <c r="AS156" s="80"/>
      <c r="AT156" s="82"/>
      <c r="AU156" s="176"/>
    </row>
    <row r="157" spans="1:47" s="26" customFormat="1" ht="13.5">
      <c r="A157" s="70">
        <f>IF(E157&amp;F157&amp;G157&amp;H157&amp;I157&amp;J157&amp;K157&amp;L157&amp;M157&amp;N157&amp;O157&amp;P157&amp;Q157&amp;R157&amp;S157&amp;T157&amp;U157&amp;V157&amp;W157&amp;X157&amp;Y157&amp;Z157&amp;AA157&amp;AB157&amp;AC157&amp;AD157&amp;AE157&amp;AF157&amp;AG157&amp;AH157&amp;AI157&amp;AJ157&amp;AK157&amp;AL157&amp;AM157&amp;AN157&amp;AO157&amp;AP157&amp;AQ157="",IF(D157="",IF(B157="",137,"!"),"!"),IF(D157="","!",IF(B157="","!",137)))</f>
        <v>137</v>
      </c>
      <c r="B157" s="71"/>
      <c r="C157" s="72">
        <f t="shared" si="2"/>
      </c>
      <c r="D157" s="73"/>
      <c r="E157" s="74"/>
      <c r="F157" s="75"/>
      <c r="G157" s="75"/>
      <c r="H157" s="76"/>
      <c r="I157" s="76"/>
      <c r="J157" s="77"/>
      <c r="K157" s="76"/>
      <c r="L157" s="76"/>
      <c r="M157" s="77"/>
      <c r="N157" s="76"/>
      <c r="O157" s="76"/>
      <c r="P157" s="76"/>
      <c r="Q157" s="77"/>
      <c r="R157" s="78"/>
      <c r="S157" s="79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1"/>
      <c r="AQ157" s="80"/>
      <c r="AR157" s="80"/>
      <c r="AS157" s="80"/>
      <c r="AT157" s="82"/>
      <c r="AU157" s="176"/>
    </row>
    <row r="158" spans="1:47" s="26" customFormat="1" ht="13.5">
      <c r="A158" s="70">
        <f>IF(E158&amp;F158&amp;G158&amp;H158&amp;I158&amp;J158&amp;K158&amp;L158&amp;M158&amp;N158&amp;O158&amp;P158&amp;Q158&amp;R158&amp;S158&amp;T158&amp;U158&amp;V158&amp;W158&amp;X158&amp;Y158&amp;Z158&amp;AA158&amp;AB158&amp;AC158&amp;AD158&amp;AE158&amp;AF158&amp;AG158&amp;AH158&amp;AI158&amp;AJ158&amp;AK158&amp;AL158&amp;AM158&amp;AN158&amp;AO158&amp;AP158&amp;AQ158="",IF(D158="",IF(B158="",138,"!"),"!"),IF(D158="","!",IF(B158="","!",138)))</f>
        <v>138</v>
      </c>
      <c r="B158" s="71"/>
      <c r="C158" s="72">
        <f t="shared" si="2"/>
      </c>
      <c r="D158" s="73"/>
      <c r="E158" s="74"/>
      <c r="F158" s="75"/>
      <c r="G158" s="75"/>
      <c r="H158" s="76"/>
      <c r="I158" s="76"/>
      <c r="J158" s="77"/>
      <c r="K158" s="76"/>
      <c r="L158" s="76"/>
      <c r="M158" s="77"/>
      <c r="N158" s="76"/>
      <c r="O158" s="76"/>
      <c r="P158" s="76"/>
      <c r="Q158" s="77"/>
      <c r="R158" s="78"/>
      <c r="S158" s="79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1"/>
      <c r="AQ158" s="80"/>
      <c r="AR158" s="80"/>
      <c r="AS158" s="80"/>
      <c r="AT158" s="82"/>
      <c r="AU158" s="176"/>
    </row>
    <row r="159" spans="1:47" s="26" customFormat="1" ht="13.5">
      <c r="A159" s="70">
        <f>IF(E159&amp;F159&amp;G159&amp;H159&amp;I159&amp;J159&amp;K159&amp;L159&amp;M159&amp;N159&amp;O159&amp;P159&amp;Q159&amp;R159&amp;S159&amp;T159&amp;U159&amp;V159&amp;W159&amp;X159&amp;Y159&amp;Z159&amp;AA159&amp;AB159&amp;AC159&amp;AD159&amp;AE159&amp;AF159&amp;AG159&amp;AH159&amp;AI159&amp;AJ159&amp;AK159&amp;AL159&amp;AM159&amp;AN159&amp;AO159&amp;AP159&amp;AQ159="",IF(D159="",IF(B159="",139,"!"),"!"),IF(D159="","!",IF(B159="","!",139)))</f>
        <v>139</v>
      </c>
      <c r="B159" s="71"/>
      <c r="C159" s="72">
        <f t="shared" si="2"/>
      </c>
      <c r="D159" s="73"/>
      <c r="E159" s="74"/>
      <c r="F159" s="75"/>
      <c r="G159" s="75"/>
      <c r="H159" s="76"/>
      <c r="I159" s="76"/>
      <c r="J159" s="77"/>
      <c r="K159" s="76"/>
      <c r="L159" s="76"/>
      <c r="M159" s="77"/>
      <c r="N159" s="76"/>
      <c r="O159" s="76"/>
      <c r="P159" s="76"/>
      <c r="Q159" s="77"/>
      <c r="R159" s="78"/>
      <c r="S159" s="79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1"/>
      <c r="AQ159" s="80"/>
      <c r="AR159" s="80"/>
      <c r="AS159" s="80"/>
      <c r="AT159" s="82"/>
      <c r="AU159" s="176"/>
    </row>
    <row r="160" spans="1:47" s="26" customFormat="1" ht="13.5">
      <c r="A160" s="70">
        <f>IF(E160&amp;F160&amp;G160&amp;H160&amp;I160&amp;J160&amp;K160&amp;L160&amp;M160&amp;N160&amp;O160&amp;P160&amp;Q160&amp;R160&amp;S160&amp;T160&amp;U160&amp;V160&amp;W160&amp;X160&amp;Y160&amp;Z160&amp;AA160&amp;AB160&amp;AC160&amp;AD160&amp;AE160&amp;AF160&amp;AG160&amp;AH160&amp;AI160&amp;AJ160&amp;AK160&amp;AL160&amp;AM160&amp;AN160&amp;AO160&amp;AP160&amp;AQ160="",IF(D160="",IF(B160="",140,"!"),"!"),IF(D160="","!",IF(B160="","!",140)))</f>
        <v>140</v>
      </c>
      <c r="B160" s="71"/>
      <c r="C160" s="72">
        <f t="shared" si="2"/>
      </c>
      <c r="D160" s="73"/>
      <c r="E160" s="74"/>
      <c r="F160" s="75"/>
      <c r="G160" s="75"/>
      <c r="H160" s="76"/>
      <c r="I160" s="76"/>
      <c r="J160" s="77"/>
      <c r="K160" s="76"/>
      <c r="L160" s="76"/>
      <c r="M160" s="77"/>
      <c r="N160" s="76"/>
      <c r="O160" s="76"/>
      <c r="P160" s="76"/>
      <c r="Q160" s="77"/>
      <c r="R160" s="78"/>
      <c r="S160" s="79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1"/>
      <c r="AQ160" s="80"/>
      <c r="AR160" s="80"/>
      <c r="AS160" s="80"/>
      <c r="AT160" s="82"/>
      <c r="AU160" s="176"/>
    </row>
    <row r="161" spans="1:47" s="26" customFormat="1" ht="13.5">
      <c r="A161" s="70">
        <f>IF(E161&amp;F161&amp;G161&amp;H161&amp;I161&amp;J161&amp;K161&amp;L161&amp;M161&amp;N161&amp;O161&amp;P161&amp;Q161&amp;R161&amp;S161&amp;T161&amp;U161&amp;V161&amp;W161&amp;X161&amp;Y161&amp;Z161&amp;AA161&amp;AB161&amp;AC161&amp;AD161&amp;AE161&amp;AF161&amp;AG161&amp;AH161&amp;AI161&amp;AJ161&amp;AK161&amp;AL161&amp;AM161&amp;AN161&amp;AO161&amp;AP161&amp;AQ161="",IF(D161="",IF(B161="",141,"!"),"!"),IF(D161="","!",IF(B161="","!",141)))</f>
        <v>141</v>
      </c>
      <c r="B161" s="71"/>
      <c r="C161" s="72">
        <f t="shared" si="2"/>
      </c>
      <c r="D161" s="73"/>
      <c r="E161" s="74"/>
      <c r="F161" s="75"/>
      <c r="G161" s="75"/>
      <c r="H161" s="76"/>
      <c r="I161" s="76"/>
      <c r="J161" s="77"/>
      <c r="K161" s="76"/>
      <c r="L161" s="76"/>
      <c r="M161" s="77"/>
      <c r="N161" s="76"/>
      <c r="O161" s="76"/>
      <c r="P161" s="76"/>
      <c r="Q161" s="77"/>
      <c r="R161" s="78"/>
      <c r="S161" s="79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1"/>
      <c r="AQ161" s="80"/>
      <c r="AR161" s="80"/>
      <c r="AS161" s="80"/>
      <c r="AT161" s="82"/>
      <c r="AU161" s="176"/>
    </row>
    <row r="162" spans="1:47" s="26" customFormat="1" ht="13.5">
      <c r="A162" s="70">
        <f>IF(E162&amp;F162&amp;G162&amp;H162&amp;I162&amp;J162&amp;K162&amp;L162&amp;M162&amp;N162&amp;O162&amp;P162&amp;Q162&amp;R162&amp;S162&amp;T162&amp;U162&amp;V162&amp;W162&amp;X162&amp;Y162&amp;Z162&amp;AA162&amp;AB162&amp;AC162&amp;AD162&amp;AE162&amp;AF162&amp;AG162&amp;AH162&amp;AI162&amp;AJ162&amp;AK162&amp;AL162&amp;AM162&amp;AN162&amp;AO162&amp;AP162&amp;AQ162="",IF(D162="",IF(B162="",142,"!"),"!"),IF(D162="","!",IF(B162="","!",142)))</f>
        <v>142</v>
      </c>
      <c r="B162" s="71"/>
      <c r="C162" s="72">
        <f t="shared" si="2"/>
      </c>
      <c r="D162" s="73"/>
      <c r="E162" s="74"/>
      <c r="F162" s="75"/>
      <c r="G162" s="75"/>
      <c r="H162" s="76"/>
      <c r="I162" s="76"/>
      <c r="J162" s="77"/>
      <c r="K162" s="76"/>
      <c r="L162" s="76"/>
      <c r="M162" s="77"/>
      <c r="N162" s="76"/>
      <c r="O162" s="76"/>
      <c r="P162" s="76"/>
      <c r="Q162" s="77"/>
      <c r="R162" s="78"/>
      <c r="S162" s="79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1"/>
      <c r="AQ162" s="80"/>
      <c r="AR162" s="80"/>
      <c r="AS162" s="80"/>
      <c r="AT162" s="82"/>
      <c r="AU162" s="176"/>
    </row>
    <row r="163" spans="1:47" s="26" customFormat="1" ht="13.5">
      <c r="A163" s="70">
        <f>IF(E163&amp;F163&amp;G163&amp;H163&amp;I163&amp;J163&amp;K163&amp;L163&amp;M163&amp;N163&amp;O163&amp;P163&amp;Q163&amp;R163&amp;S163&amp;T163&amp;U163&amp;V163&amp;W163&amp;X163&amp;Y163&amp;Z163&amp;AA163&amp;AB163&amp;AC163&amp;AD163&amp;AE163&amp;AF163&amp;AG163&amp;AH163&amp;AI163&amp;AJ163&amp;AK163&amp;AL163&amp;AM163&amp;AN163&amp;AO163&amp;AP163&amp;AQ163="",IF(D163="",IF(B163="",143,"!"),"!"),IF(D163="","!",IF(B163="","!",143)))</f>
        <v>143</v>
      </c>
      <c r="B163" s="71"/>
      <c r="C163" s="72">
        <f t="shared" si="2"/>
      </c>
      <c r="D163" s="73"/>
      <c r="E163" s="74"/>
      <c r="F163" s="75"/>
      <c r="G163" s="75"/>
      <c r="H163" s="76"/>
      <c r="I163" s="76"/>
      <c r="J163" s="77"/>
      <c r="K163" s="76"/>
      <c r="L163" s="76"/>
      <c r="M163" s="77"/>
      <c r="N163" s="76"/>
      <c r="O163" s="76"/>
      <c r="P163" s="76"/>
      <c r="Q163" s="77"/>
      <c r="R163" s="78"/>
      <c r="S163" s="79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1"/>
      <c r="AQ163" s="80"/>
      <c r="AR163" s="80"/>
      <c r="AS163" s="80"/>
      <c r="AT163" s="82"/>
      <c r="AU163" s="176"/>
    </row>
    <row r="164" spans="1:47" s="26" customFormat="1" ht="13.5">
      <c r="A164" s="70">
        <f>IF(E164&amp;F164&amp;G164&amp;H164&amp;I164&amp;J164&amp;K164&amp;L164&amp;M164&amp;N164&amp;O164&amp;P164&amp;Q164&amp;R164&amp;S164&amp;T164&amp;U164&amp;V164&amp;W164&amp;X164&amp;Y164&amp;Z164&amp;AA164&amp;AB164&amp;AC164&amp;AD164&amp;AE164&amp;AF164&amp;AG164&amp;AH164&amp;AI164&amp;AJ164&amp;AK164&amp;AL164&amp;AM164&amp;AN164&amp;AO164&amp;AP164&amp;AQ164="",IF(D164="",IF(B164="",144,"!"),"!"),IF(D164="","!",IF(B164="","!",144)))</f>
        <v>144</v>
      </c>
      <c r="B164" s="71"/>
      <c r="C164" s="72">
        <f t="shared" si="2"/>
      </c>
      <c r="D164" s="73"/>
      <c r="E164" s="74"/>
      <c r="F164" s="75"/>
      <c r="G164" s="75"/>
      <c r="H164" s="76"/>
      <c r="I164" s="76"/>
      <c r="J164" s="77"/>
      <c r="K164" s="76"/>
      <c r="L164" s="76"/>
      <c r="M164" s="77"/>
      <c r="N164" s="76"/>
      <c r="O164" s="76"/>
      <c r="P164" s="76"/>
      <c r="Q164" s="77"/>
      <c r="R164" s="78"/>
      <c r="S164" s="79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1"/>
      <c r="AQ164" s="80"/>
      <c r="AR164" s="80"/>
      <c r="AS164" s="80"/>
      <c r="AT164" s="82"/>
      <c r="AU164" s="176"/>
    </row>
    <row r="165" spans="1:47" s="26" customFormat="1" ht="13.5">
      <c r="A165" s="70">
        <f>IF(E165&amp;F165&amp;G165&amp;H165&amp;I165&amp;J165&amp;K165&amp;L165&amp;M165&amp;N165&amp;O165&amp;P165&amp;Q165&amp;R165&amp;S165&amp;T165&amp;U165&amp;V165&amp;W165&amp;X165&amp;Y165&amp;Z165&amp;AA165&amp;AB165&amp;AC165&amp;AD165&amp;AE165&amp;AF165&amp;AG165&amp;AH165&amp;AI165&amp;AJ165&amp;AK165&amp;AL165&amp;AM165&amp;AN165&amp;AO165&amp;AP165&amp;AQ165="",IF(D165="",IF(B165="",145,"!"),"!"),IF(D165="","!",IF(B165="","!",145)))</f>
        <v>145</v>
      </c>
      <c r="B165" s="71"/>
      <c r="C165" s="72">
        <f t="shared" si="2"/>
      </c>
      <c r="D165" s="73"/>
      <c r="E165" s="74"/>
      <c r="F165" s="75"/>
      <c r="G165" s="75"/>
      <c r="H165" s="76"/>
      <c r="I165" s="76"/>
      <c r="J165" s="77"/>
      <c r="K165" s="76"/>
      <c r="L165" s="76"/>
      <c r="M165" s="77"/>
      <c r="N165" s="76"/>
      <c r="O165" s="76"/>
      <c r="P165" s="76"/>
      <c r="Q165" s="77"/>
      <c r="R165" s="78"/>
      <c r="S165" s="79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1"/>
      <c r="AQ165" s="80"/>
      <c r="AR165" s="80"/>
      <c r="AS165" s="80"/>
      <c r="AT165" s="82"/>
      <c r="AU165" s="176"/>
    </row>
    <row r="166" spans="1:47" s="26" customFormat="1" ht="13.5">
      <c r="A166" s="70">
        <f>IF(E166&amp;F166&amp;G166&amp;H166&amp;I166&amp;J166&amp;K166&amp;L166&amp;M166&amp;N166&amp;O166&amp;P166&amp;Q166&amp;R166&amp;S166&amp;T166&amp;U166&amp;V166&amp;W166&amp;X166&amp;Y166&amp;Z166&amp;AA166&amp;AB166&amp;AC166&amp;AD166&amp;AE166&amp;AF166&amp;AG166&amp;AH166&amp;AI166&amp;AJ166&amp;AK166&amp;AL166&amp;AM166&amp;AN166&amp;AO166&amp;AP166&amp;AQ166="",IF(D166="",IF(B166="",146,"!"),"!"),IF(D166="","!",IF(B166="","!",146)))</f>
        <v>146</v>
      </c>
      <c r="B166" s="71"/>
      <c r="C166" s="72">
        <f t="shared" si="2"/>
      </c>
      <c r="D166" s="73"/>
      <c r="E166" s="74"/>
      <c r="F166" s="75"/>
      <c r="G166" s="75"/>
      <c r="H166" s="76"/>
      <c r="I166" s="76"/>
      <c r="J166" s="77"/>
      <c r="K166" s="76"/>
      <c r="L166" s="76"/>
      <c r="M166" s="77"/>
      <c r="N166" s="76"/>
      <c r="O166" s="76"/>
      <c r="P166" s="76"/>
      <c r="Q166" s="77"/>
      <c r="R166" s="78"/>
      <c r="S166" s="79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1"/>
      <c r="AQ166" s="80"/>
      <c r="AR166" s="80"/>
      <c r="AS166" s="80"/>
      <c r="AT166" s="82"/>
      <c r="AU166" s="176"/>
    </row>
    <row r="167" spans="1:47" s="26" customFormat="1" ht="13.5">
      <c r="A167" s="70">
        <f>IF(E167&amp;F167&amp;G167&amp;H167&amp;I167&amp;J167&amp;K167&amp;L167&amp;M167&amp;N167&amp;O167&amp;P167&amp;Q167&amp;R167&amp;S167&amp;T167&amp;U167&amp;V167&amp;W167&amp;X167&amp;Y167&amp;Z167&amp;AA167&amp;AB167&amp;AC167&amp;AD167&amp;AE167&amp;AF167&amp;AG167&amp;AH167&amp;AI167&amp;AJ167&amp;AK167&amp;AL167&amp;AM167&amp;AN167&amp;AO167&amp;AP167&amp;AQ167="",IF(D167="",IF(B167="",147,"!"),"!"),IF(D167="","!",IF(B167="","!",147)))</f>
        <v>147</v>
      </c>
      <c r="B167" s="71"/>
      <c r="C167" s="72">
        <f t="shared" si="2"/>
      </c>
      <c r="D167" s="73"/>
      <c r="E167" s="74"/>
      <c r="F167" s="75"/>
      <c r="G167" s="75"/>
      <c r="H167" s="76"/>
      <c r="I167" s="76"/>
      <c r="J167" s="77"/>
      <c r="K167" s="76"/>
      <c r="L167" s="76"/>
      <c r="M167" s="77"/>
      <c r="N167" s="76"/>
      <c r="O167" s="76"/>
      <c r="P167" s="76"/>
      <c r="Q167" s="77"/>
      <c r="R167" s="78"/>
      <c r="S167" s="79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1"/>
      <c r="AQ167" s="80"/>
      <c r="AR167" s="80"/>
      <c r="AS167" s="80"/>
      <c r="AT167" s="82"/>
      <c r="AU167" s="176"/>
    </row>
    <row r="168" spans="1:47" s="26" customFormat="1" ht="13.5">
      <c r="A168" s="70">
        <f>IF(E168&amp;F168&amp;G168&amp;H168&amp;I168&amp;J168&amp;K168&amp;L168&amp;M168&amp;N168&amp;O168&amp;P168&amp;Q168&amp;R168&amp;S168&amp;T168&amp;U168&amp;V168&amp;W168&amp;X168&amp;Y168&amp;Z168&amp;AA168&amp;AB168&amp;AC168&amp;AD168&amp;AE168&amp;AF168&amp;AG168&amp;AH168&amp;AI168&amp;AJ168&amp;AK168&amp;AL168&amp;AM168&amp;AN168&amp;AO168&amp;AP168&amp;AQ168="",IF(D168="",IF(B168="",148,"!"),"!"),IF(D168="","!",IF(B168="","!",148)))</f>
        <v>148</v>
      </c>
      <c r="B168" s="71"/>
      <c r="C168" s="72">
        <f t="shared" si="2"/>
      </c>
      <c r="D168" s="73"/>
      <c r="E168" s="74"/>
      <c r="F168" s="75"/>
      <c r="G168" s="75"/>
      <c r="H168" s="76"/>
      <c r="I168" s="76"/>
      <c r="J168" s="77"/>
      <c r="K168" s="76"/>
      <c r="L168" s="76"/>
      <c r="M168" s="77"/>
      <c r="N168" s="76"/>
      <c r="O168" s="76"/>
      <c r="P168" s="76"/>
      <c r="Q168" s="77"/>
      <c r="R168" s="78"/>
      <c r="S168" s="79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1"/>
      <c r="AQ168" s="80"/>
      <c r="AR168" s="80"/>
      <c r="AS168" s="80"/>
      <c r="AT168" s="82"/>
      <c r="AU168" s="176"/>
    </row>
    <row r="169" spans="1:47" s="26" customFormat="1" ht="13.5">
      <c r="A169" s="70">
        <f>IF(E169&amp;F169&amp;G169&amp;H169&amp;I169&amp;J169&amp;K169&amp;L169&amp;M169&amp;N169&amp;O169&amp;P169&amp;Q169&amp;R169&amp;S169&amp;T169&amp;U169&amp;V169&amp;W169&amp;X169&amp;Y169&amp;Z169&amp;AA169&amp;AB169&amp;AC169&amp;AD169&amp;AE169&amp;AF169&amp;AG169&amp;AH169&amp;AI169&amp;AJ169&amp;AK169&amp;AL169&amp;AM169&amp;AN169&amp;AO169&amp;AP169&amp;AQ169="",IF(D169="",IF(B169="",149,"!"),"!"),IF(D169="","!",IF(B169="","!",149)))</f>
        <v>149</v>
      </c>
      <c r="B169" s="71"/>
      <c r="C169" s="72">
        <f t="shared" si="2"/>
      </c>
      <c r="D169" s="73"/>
      <c r="E169" s="74"/>
      <c r="F169" s="75"/>
      <c r="G169" s="75"/>
      <c r="H169" s="76"/>
      <c r="I169" s="76"/>
      <c r="J169" s="77"/>
      <c r="K169" s="76"/>
      <c r="L169" s="76"/>
      <c r="M169" s="77"/>
      <c r="N169" s="76"/>
      <c r="O169" s="76"/>
      <c r="P169" s="76"/>
      <c r="Q169" s="77"/>
      <c r="R169" s="78"/>
      <c r="S169" s="79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1"/>
      <c r="AQ169" s="80"/>
      <c r="AR169" s="80"/>
      <c r="AS169" s="80"/>
      <c r="AT169" s="82"/>
      <c r="AU169" s="176"/>
    </row>
    <row r="170" spans="1:47" s="26" customFormat="1" ht="13.5">
      <c r="A170" s="70">
        <f>IF(E170&amp;F170&amp;G170&amp;H170&amp;I170&amp;J170&amp;K170&amp;L170&amp;M170&amp;N170&amp;O170&amp;P170&amp;Q170&amp;R170&amp;S170&amp;T170&amp;U170&amp;V170&amp;W170&amp;X170&amp;Y170&amp;Z170&amp;AA170&amp;AB170&amp;AC170&amp;AD170&amp;AE170&amp;AF170&amp;AG170&amp;AH170&amp;AI170&amp;AJ170&amp;AK170&amp;AL170&amp;AM170&amp;AN170&amp;AO170&amp;AP170&amp;AQ170="",IF(D170="",IF(B170="",150,"!"),"!"),IF(D170="","!",IF(B170="","!",150)))</f>
        <v>150</v>
      </c>
      <c r="B170" s="71"/>
      <c r="C170" s="72">
        <f t="shared" si="2"/>
      </c>
      <c r="D170" s="73"/>
      <c r="E170" s="74"/>
      <c r="F170" s="75"/>
      <c r="G170" s="75"/>
      <c r="H170" s="76"/>
      <c r="I170" s="76"/>
      <c r="J170" s="77"/>
      <c r="K170" s="76"/>
      <c r="L170" s="76"/>
      <c r="M170" s="77"/>
      <c r="N170" s="76"/>
      <c r="O170" s="76"/>
      <c r="P170" s="76"/>
      <c r="Q170" s="77"/>
      <c r="R170" s="78"/>
      <c r="S170" s="79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1"/>
      <c r="AQ170" s="80"/>
      <c r="AR170" s="80"/>
      <c r="AS170" s="80"/>
      <c r="AT170" s="82"/>
      <c r="AU170" s="176"/>
    </row>
    <row r="171" spans="1:47" s="83" customFormat="1" ht="13.5">
      <c r="A171" s="70">
        <f>IF(E171&amp;F171&amp;G171&amp;H171&amp;I171&amp;J171&amp;K171&amp;L171&amp;M171&amp;N171&amp;O171&amp;P171&amp;Q171&amp;R171&amp;S171&amp;T171&amp;U171&amp;V171&amp;W171&amp;X171&amp;Y171&amp;Z171&amp;AA171&amp;AB171&amp;AC171&amp;AD171&amp;AE171&amp;AF171&amp;AG171&amp;AH171&amp;AI171&amp;AJ171&amp;AK171&amp;AL171&amp;AM171&amp;AN171&amp;AO171&amp;AP171&amp;AQ171="",IF(D171="",IF(B171="",151,"!"),"!"),IF(D171="","!",IF(B171="","!",151)))</f>
        <v>151</v>
      </c>
      <c r="B171" s="71"/>
      <c r="C171" s="72">
        <f t="shared" si="2"/>
      </c>
      <c r="D171" s="73"/>
      <c r="E171" s="74"/>
      <c r="F171" s="75"/>
      <c r="G171" s="75"/>
      <c r="H171" s="76"/>
      <c r="I171" s="76"/>
      <c r="J171" s="77"/>
      <c r="K171" s="76"/>
      <c r="L171" s="76"/>
      <c r="M171" s="77"/>
      <c r="N171" s="76"/>
      <c r="O171" s="76"/>
      <c r="P171" s="76"/>
      <c r="Q171" s="77"/>
      <c r="R171" s="78"/>
      <c r="S171" s="79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1"/>
      <c r="AQ171" s="80"/>
      <c r="AR171" s="80"/>
      <c r="AS171" s="80"/>
      <c r="AT171" s="82"/>
      <c r="AU171" s="175"/>
    </row>
    <row r="172" spans="1:47" s="26" customFormat="1" ht="13.5">
      <c r="A172" s="70">
        <f>IF(E172&amp;F172&amp;G172&amp;H172&amp;I172&amp;J172&amp;K172&amp;L172&amp;M172&amp;N172&amp;O172&amp;P172&amp;Q172&amp;R172&amp;S172&amp;T172&amp;U172&amp;V172&amp;W172&amp;X172&amp;Y172&amp;Z172&amp;AA172&amp;AB172&amp;AC172&amp;AD172&amp;AE172&amp;AF172&amp;AG172&amp;AH172&amp;AI172&amp;AJ172&amp;AK172&amp;AL172&amp;AM172&amp;AN172&amp;AO172&amp;AP172&amp;AQ172="",IF(D172="",IF(B172="",152,"!"),"!"),IF(D172="","!",IF(B172="","!",152)))</f>
        <v>152</v>
      </c>
      <c r="B172" s="71"/>
      <c r="C172" s="72">
        <f t="shared" si="2"/>
      </c>
      <c r="D172" s="73"/>
      <c r="E172" s="74"/>
      <c r="F172" s="75"/>
      <c r="G172" s="75"/>
      <c r="H172" s="76"/>
      <c r="I172" s="76"/>
      <c r="J172" s="77"/>
      <c r="K172" s="76"/>
      <c r="L172" s="76"/>
      <c r="M172" s="77"/>
      <c r="N172" s="76"/>
      <c r="O172" s="76"/>
      <c r="P172" s="76"/>
      <c r="Q172" s="77"/>
      <c r="R172" s="78"/>
      <c r="S172" s="79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1"/>
      <c r="AQ172" s="80"/>
      <c r="AR172" s="80"/>
      <c r="AS172" s="80"/>
      <c r="AT172" s="82"/>
      <c r="AU172" s="176"/>
    </row>
    <row r="173" spans="1:47" s="26" customFormat="1" ht="13.5">
      <c r="A173" s="70">
        <f>IF(E173&amp;F173&amp;G173&amp;H173&amp;I173&amp;J173&amp;K173&amp;L173&amp;M173&amp;N173&amp;O173&amp;P173&amp;Q173&amp;R173&amp;S173&amp;T173&amp;U173&amp;V173&amp;W173&amp;X173&amp;Y173&amp;Z173&amp;AA173&amp;AB173&amp;AC173&amp;AD173&amp;AE173&amp;AF173&amp;AG173&amp;AH173&amp;AI173&amp;AJ173&amp;AK173&amp;AL173&amp;AM173&amp;AN173&amp;AO173&amp;AP173&amp;AQ173="",IF(D173="",IF(B173="",153,"!"),"!"),IF(D173="","!",IF(B173="","!",153)))</f>
        <v>153</v>
      </c>
      <c r="B173" s="71"/>
      <c r="C173" s="72">
        <f t="shared" si="2"/>
      </c>
      <c r="D173" s="73"/>
      <c r="E173" s="74"/>
      <c r="F173" s="75"/>
      <c r="G173" s="75"/>
      <c r="H173" s="76"/>
      <c r="I173" s="76"/>
      <c r="J173" s="77"/>
      <c r="K173" s="76"/>
      <c r="L173" s="76"/>
      <c r="M173" s="77"/>
      <c r="N173" s="76"/>
      <c r="O173" s="76"/>
      <c r="P173" s="76"/>
      <c r="Q173" s="77"/>
      <c r="R173" s="78"/>
      <c r="S173" s="79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1"/>
      <c r="AQ173" s="80"/>
      <c r="AR173" s="80"/>
      <c r="AS173" s="80"/>
      <c r="AT173" s="82"/>
      <c r="AU173" s="176"/>
    </row>
    <row r="174" spans="1:47" s="26" customFormat="1" ht="13.5">
      <c r="A174" s="70">
        <f>IF(E174&amp;F174&amp;G174&amp;H174&amp;I174&amp;J174&amp;K174&amp;L174&amp;M174&amp;N174&amp;O174&amp;P174&amp;Q174&amp;R174&amp;S174&amp;T174&amp;U174&amp;V174&amp;W174&amp;X174&amp;Y174&amp;Z174&amp;AA174&amp;AB174&amp;AC174&amp;AD174&amp;AE174&amp;AF174&amp;AG174&amp;AH174&amp;AI174&amp;AJ174&amp;AK174&amp;AL174&amp;AM174&amp;AN174&amp;AO174&amp;AP174&amp;AQ174="",IF(D174="",IF(B174="",154,"!"),"!"),IF(D174="","!",IF(B174="","!",154)))</f>
        <v>154</v>
      </c>
      <c r="B174" s="71"/>
      <c r="C174" s="72">
        <f t="shared" si="2"/>
      </c>
      <c r="D174" s="73"/>
      <c r="E174" s="74"/>
      <c r="F174" s="75"/>
      <c r="G174" s="75"/>
      <c r="H174" s="76"/>
      <c r="I174" s="76"/>
      <c r="J174" s="77"/>
      <c r="K174" s="76"/>
      <c r="L174" s="76"/>
      <c r="M174" s="77"/>
      <c r="N174" s="76"/>
      <c r="O174" s="76"/>
      <c r="P174" s="76"/>
      <c r="Q174" s="77"/>
      <c r="R174" s="78"/>
      <c r="S174" s="79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1"/>
      <c r="AQ174" s="80"/>
      <c r="AR174" s="80"/>
      <c r="AS174" s="80"/>
      <c r="AT174" s="82"/>
      <c r="AU174" s="176"/>
    </row>
    <row r="175" spans="1:47" s="26" customFormat="1" ht="13.5">
      <c r="A175" s="70">
        <f>IF(E175&amp;F175&amp;G175&amp;H175&amp;I175&amp;J175&amp;K175&amp;L175&amp;M175&amp;N175&amp;O175&amp;P175&amp;Q175&amp;R175&amp;S175&amp;T175&amp;U175&amp;V175&amp;W175&amp;X175&amp;Y175&amp;Z175&amp;AA175&amp;AB175&amp;AC175&amp;AD175&amp;AE175&amp;AF175&amp;AG175&amp;AH175&amp;AI175&amp;AJ175&amp;AK175&amp;AL175&amp;AM175&amp;AN175&amp;AO175&amp;AP175&amp;AQ175="",IF(D175="",IF(B175="",155,"!"),"!"),IF(D175="","!",IF(B175="","!",155)))</f>
        <v>155</v>
      </c>
      <c r="B175" s="71"/>
      <c r="C175" s="72">
        <f t="shared" si="2"/>
      </c>
      <c r="D175" s="73"/>
      <c r="E175" s="74"/>
      <c r="F175" s="75"/>
      <c r="G175" s="75"/>
      <c r="H175" s="76"/>
      <c r="I175" s="76"/>
      <c r="J175" s="77"/>
      <c r="K175" s="76"/>
      <c r="L175" s="76"/>
      <c r="M175" s="77"/>
      <c r="N175" s="76"/>
      <c r="O175" s="76"/>
      <c r="P175" s="76"/>
      <c r="Q175" s="77"/>
      <c r="R175" s="78"/>
      <c r="S175" s="79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1"/>
      <c r="AQ175" s="80"/>
      <c r="AR175" s="80"/>
      <c r="AS175" s="80"/>
      <c r="AT175" s="82"/>
      <c r="AU175" s="176"/>
    </row>
    <row r="176" spans="1:47" s="26" customFormat="1" ht="13.5">
      <c r="A176" s="70">
        <f>IF(E176&amp;F176&amp;G176&amp;H176&amp;I176&amp;J176&amp;K176&amp;L176&amp;M176&amp;N176&amp;O176&amp;P176&amp;Q176&amp;R176&amp;S176&amp;T176&amp;U176&amp;V176&amp;W176&amp;X176&amp;Y176&amp;Z176&amp;AA176&amp;AB176&amp;AC176&amp;AD176&amp;AE176&amp;AF176&amp;AG176&amp;AH176&amp;AI176&amp;AJ176&amp;AK176&amp;AL176&amp;AM176&amp;AN176&amp;AO176&amp;AP176&amp;AQ176="",IF(D176="",IF(B176="",156,"!"),"!"),IF(D176="","!",IF(B176="","!",156)))</f>
        <v>156</v>
      </c>
      <c r="B176" s="71"/>
      <c r="C176" s="72">
        <f t="shared" si="2"/>
      </c>
      <c r="D176" s="73"/>
      <c r="E176" s="74"/>
      <c r="F176" s="75"/>
      <c r="G176" s="75"/>
      <c r="H176" s="76"/>
      <c r="I176" s="76"/>
      <c r="J176" s="77"/>
      <c r="K176" s="76"/>
      <c r="L176" s="76"/>
      <c r="M176" s="77"/>
      <c r="N176" s="76"/>
      <c r="O176" s="76"/>
      <c r="P176" s="76"/>
      <c r="Q176" s="77"/>
      <c r="R176" s="78"/>
      <c r="S176" s="79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1"/>
      <c r="AQ176" s="80"/>
      <c r="AR176" s="80"/>
      <c r="AS176" s="80"/>
      <c r="AT176" s="82"/>
      <c r="AU176" s="176"/>
    </row>
    <row r="177" spans="1:47" s="26" customFormat="1" ht="13.5">
      <c r="A177" s="70">
        <f>IF(E177&amp;F177&amp;G177&amp;H177&amp;I177&amp;J177&amp;K177&amp;L177&amp;M177&amp;N177&amp;O177&amp;P177&amp;Q177&amp;R177&amp;S177&amp;T177&amp;U177&amp;V177&amp;W177&amp;X177&amp;Y177&amp;Z177&amp;AA177&amp;AB177&amp;AC177&amp;AD177&amp;AE177&amp;AF177&amp;AG177&amp;AH177&amp;AI177&amp;AJ177&amp;AK177&amp;AL177&amp;AM177&amp;AN177&amp;AO177&amp;AP177&amp;AQ177="",IF(D177="",IF(B177="",157,"!"),"!"),IF(D177="","!",IF(B177="","!",157)))</f>
        <v>157</v>
      </c>
      <c r="B177" s="71"/>
      <c r="C177" s="72">
        <f t="shared" si="2"/>
      </c>
      <c r="D177" s="73"/>
      <c r="E177" s="74"/>
      <c r="F177" s="75"/>
      <c r="G177" s="75"/>
      <c r="H177" s="76"/>
      <c r="I177" s="76"/>
      <c r="J177" s="77"/>
      <c r="K177" s="76"/>
      <c r="L177" s="76"/>
      <c r="M177" s="77"/>
      <c r="N177" s="76"/>
      <c r="O177" s="76"/>
      <c r="P177" s="76"/>
      <c r="Q177" s="77"/>
      <c r="R177" s="78"/>
      <c r="S177" s="79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1"/>
      <c r="AQ177" s="80"/>
      <c r="AR177" s="80"/>
      <c r="AS177" s="80"/>
      <c r="AT177" s="82"/>
      <c r="AU177" s="176"/>
    </row>
    <row r="178" spans="1:47" s="26" customFormat="1" ht="13.5">
      <c r="A178" s="70">
        <f>IF(E178&amp;F178&amp;G178&amp;H178&amp;I178&amp;J178&amp;K178&amp;L178&amp;M178&amp;N178&amp;O178&amp;P178&amp;Q178&amp;R178&amp;S178&amp;T178&amp;U178&amp;V178&amp;W178&amp;X178&amp;Y178&amp;Z178&amp;AA178&amp;AB178&amp;AC178&amp;AD178&amp;AE178&amp;AF178&amp;AG178&amp;AH178&amp;AI178&amp;AJ178&amp;AK178&amp;AL178&amp;AM178&amp;AN178&amp;AO178&amp;AP178&amp;AQ178="",IF(D178="",IF(B178="",158,"!"),"!"),IF(D178="","!",IF(B178="","!",158)))</f>
        <v>158</v>
      </c>
      <c r="B178" s="71"/>
      <c r="C178" s="72">
        <f t="shared" si="2"/>
      </c>
      <c r="D178" s="73"/>
      <c r="E178" s="74"/>
      <c r="F178" s="75"/>
      <c r="G178" s="75"/>
      <c r="H178" s="76"/>
      <c r="I178" s="76"/>
      <c r="J178" s="77"/>
      <c r="K178" s="76"/>
      <c r="L178" s="76"/>
      <c r="M178" s="77"/>
      <c r="N178" s="76"/>
      <c r="O178" s="76"/>
      <c r="P178" s="76"/>
      <c r="Q178" s="77"/>
      <c r="R178" s="78"/>
      <c r="S178" s="79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1"/>
      <c r="AQ178" s="80"/>
      <c r="AR178" s="80"/>
      <c r="AS178" s="80"/>
      <c r="AT178" s="82"/>
      <c r="AU178" s="176"/>
    </row>
    <row r="179" spans="1:47" s="26" customFormat="1" ht="13.5">
      <c r="A179" s="70">
        <f>IF(E179&amp;F179&amp;G179&amp;H179&amp;I179&amp;J179&amp;K179&amp;L179&amp;M179&amp;N179&amp;O179&amp;P179&amp;Q179&amp;R179&amp;S179&amp;T179&amp;U179&amp;V179&amp;W179&amp;X179&amp;Y179&amp;Z179&amp;AA179&amp;AB179&amp;AC179&amp;AD179&amp;AE179&amp;AF179&amp;AG179&amp;AH179&amp;AI179&amp;AJ179&amp;AK179&amp;AL179&amp;AM179&amp;AN179&amp;AO179&amp;AP179&amp;AQ179="",IF(D179="",IF(B179="",159,"!"),"!"),IF(D179="","!",IF(B179="","!",159)))</f>
        <v>159</v>
      </c>
      <c r="B179" s="71"/>
      <c r="C179" s="72">
        <f t="shared" si="2"/>
      </c>
      <c r="D179" s="73"/>
      <c r="E179" s="74"/>
      <c r="F179" s="75"/>
      <c r="G179" s="75"/>
      <c r="H179" s="76"/>
      <c r="I179" s="76"/>
      <c r="J179" s="77"/>
      <c r="K179" s="76"/>
      <c r="L179" s="76"/>
      <c r="M179" s="77"/>
      <c r="N179" s="76"/>
      <c r="O179" s="76"/>
      <c r="P179" s="76"/>
      <c r="Q179" s="77"/>
      <c r="R179" s="78"/>
      <c r="S179" s="79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1"/>
      <c r="AQ179" s="80"/>
      <c r="AR179" s="80"/>
      <c r="AS179" s="80"/>
      <c r="AT179" s="82"/>
      <c r="AU179" s="176"/>
    </row>
    <row r="180" spans="1:47" s="26" customFormat="1" ht="13.5">
      <c r="A180" s="70">
        <f>IF(E180&amp;F180&amp;G180&amp;H180&amp;I180&amp;J180&amp;K180&amp;L180&amp;M180&amp;N180&amp;O180&amp;P180&amp;Q180&amp;R180&amp;S180&amp;T180&amp;U180&amp;V180&amp;W180&amp;X180&amp;Y180&amp;Z180&amp;AA180&amp;AB180&amp;AC180&amp;AD180&amp;AE180&amp;AF180&amp;AG180&amp;AH180&amp;AI180&amp;AJ180&amp;AK180&amp;AL180&amp;AM180&amp;AN180&amp;AO180&amp;AP180&amp;AQ180="",IF(D180="",IF(B180="",160,"!"),"!"),IF(D180="","!",IF(B180="","!",160)))</f>
        <v>160</v>
      </c>
      <c r="B180" s="71"/>
      <c r="C180" s="72">
        <f t="shared" si="2"/>
      </c>
      <c r="D180" s="73"/>
      <c r="E180" s="74"/>
      <c r="F180" s="75"/>
      <c r="G180" s="75"/>
      <c r="H180" s="76"/>
      <c r="I180" s="76"/>
      <c r="J180" s="77"/>
      <c r="K180" s="76"/>
      <c r="L180" s="76"/>
      <c r="M180" s="77"/>
      <c r="N180" s="76"/>
      <c r="O180" s="76"/>
      <c r="P180" s="76"/>
      <c r="Q180" s="77"/>
      <c r="R180" s="78"/>
      <c r="S180" s="79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1"/>
      <c r="AQ180" s="80"/>
      <c r="AR180" s="80"/>
      <c r="AS180" s="80"/>
      <c r="AT180" s="82"/>
      <c r="AU180" s="176"/>
    </row>
    <row r="181" spans="1:47" s="26" customFormat="1" ht="13.5">
      <c r="A181" s="70">
        <f>IF(E181&amp;F181&amp;G181&amp;H181&amp;I181&amp;J181&amp;K181&amp;L181&amp;M181&amp;N181&amp;O181&amp;P181&amp;Q181&amp;R181&amp;S181&amp;T181&amp;U181&amp;V181&amp;W181&amp;X181&amp;Y181&amp;Z181&amp;AA181&amp;AB181&amp;AC181&amp;AD181&amp;AE181&amp;AF181&amp;AG181&amp;AH181&amp;AI181&amp;AJ181&amp;AK181&amp;AL181&amp;AM181&amp;AN181&amp;AO181&amp;AP181&amp;AQ181="",IF(D181="",IF(B181="",161,"!"),"!"),IF(D181="","!",IF(B181="","!",161)))</f>
        <v>161</v>
      </c>
      <c r="B181" s="71"/>
      <c r="C181" s="72">
        <f t="shared" si="2"/>
      </c>
      <c r="D181" s="73"/>
      <c r="E181" s="74"/>
      <c r="F181" s="75"/>
      <c r="G181" s="75"/>
      <c r="H181" s="76"/>
      <c r="I181" s="76"/>
      <c r="J181" s="77"/>
      <c r="K181" s="76"/>
      <c r="L181" s="76"/>
      <c r="M181" s="77"/>
      <c r="N181" s="76"/>
      <c r="O181" s="76"/>
      <c r="P181" s="76"/>
      <c r="Q181" s="77"/>
      <c r="R181" s="78"/>
      <c r="S181" s="79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1"/>
      <c r="AQ181" s="80"/>
      <c r="AR181" s="80"/>
      <c r="AS181" s="80"/>
      <c r="AT181" s="82"/>
      <c r="AU181" s="176"/>
    </row>
    <row r="182" spans="1:47" s="26" customFormat="1" ht="13.5">
      <c r="A182" s="70">
        <f>IF(E182&amp;F182&amp;G182&amp;H182&amp;I182&amp;J182&amp;K182&amp;L182&amp;M182&amp;N182&amp;O182&amp;P182&amp;Q182&amp;R182&amp;S182&amp;T182&amp;U182&amp;V182&amp;W182&amp;X182&amp;Y182&amp;Z182&amp;AA182&amp;AB182&amp;AC182&amp;AD182&amp;AE182&amp;AF182&amp;AG182&amp;AH182&amp;AI182&amp;AJ182&amp;AK182&amp;AL182&amp;AM182&amp;AN182&amp;AO182&amp;AP182&amp;AQ182="",IF(D182="",IF(B182="",162,"!"),"!"),IF(D182="","!",IF(B182="","!",162)))</f>
        <v>162</v>
      </c>
      <c r="B182" s="71"/>
      <c r="C182" s="72">
        <f t="shared" si="2"/>
      </c>
      <c r="D182" s="73"/>
      <c r="E182" s="74"/>
      <c r="F182" s="75"/>
      <c r="G182" s="75"/>
      <c r="H182" s="76"/>
      <c r="I182" s="76"/>
      <c r="J182" s="77"/>
      <c r="K182" s="76"/>
      <c r="L182" s="76"/>
      <c r="M182" s="77"/>
      <c r="N182" s="76"/>
      <c r="O182" s="76"/>
      <c r="P182" s="76"/>
      <c r="Q182" s="77"/>
      <c r="R182" s="78"/>
      <c r="S182" s="79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1"/>
      <c r="AQ182" s="80"/>
      <c r="AR182" s="80"/>
      <c r="AS182" s="80"/>
      <c r="AT182" s="82"/>
      <c r="AU182" s="176"/>
    </row>
    <row r="183" spans="1:47" s="26" customFormat="1" ht="13.5">
      <c r="A183" s="70">
        <f>IF(E183&amp;F183&amp;G183&amp;H183&amp;I183&amp;J183&amp;K183&amp;L183&amp;M183&amp;N183&amp;O183&amp;P183&amp;Q183&amp;R183&amp;S183&amp;T183&amp;U183&amp;V183&amp;W183&amp;X183&amp;Y183&amp;Z183&amp;AA183&amp;AB183&amp;AC183&amp;AD183&amp;AE183&amp;AF183&amp;AG183&amp;AH183&amp;AI183&amp;AJ183&amp;AK183&amp;AL183&amp;AM183&amp;AN183&amp;AO183&amp;AP183&amp;AQ183="",IF(D183="",IF(B183="",163,"!"),"!"),IF(D183="","!",IF(B183="","!",163)))</f>
        <v>163</v>
      </c>
      <c r="B183" s="71"/>
      <c r="C183" s="72">
        <f t="shared" si="2"/>
      </c>
      <c r="D183" s="73"/>
      <c r="E183" s="74"/>
      <c r="F183" s="75"/>
      <c r="G183" s="75"/>
      <c r="H183" s="76"/>
      <c r="I183" s="76"/>
      <c r="J183" s="77"/>
      <c r="K183" s="76"/>
      <c r="L183" s="76"/>
      <c r="M183" s="77"/>
      <c r="N183" s="76"/>
      <c r="O183" s="76"/>
      <c r="P183" s="76"/>
      <c r="Q183" s="77"/>
      <c r="R183" s="78"/>
      <c r="S183" s="79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1"/>
      <c r="AQ183" s="80"/>
      <c r="AR183" s="80"/>
      <c r="AS183" s="80"/>
      <c r="AT183" s="82"/>
      <c r="AU183" s="176"/>
    </row>
    <row r="184" spans="1:47" s="26" customFormat="1" ht="13.5">
      <c r="A184" s="70">
        <f>IF(E184&amp;F184&amp;G184&amp;H184&amp;I184&amp;J184&amp;K184&amp;L184&amp;M184&amp;N184&amp;O184&amp;P184&amp;Q184&amp;R184&amp;S184&amp;T184&amp;U184&amp;V184&amp;W184&amp;X184&amp;Y184&amp;Z184&amp;AA184&amp;AB184&amp;AC184&amp;AD184&amp;AE184&amp;AF184&amp;AG184&amp;AH184&amp;AI184&amp;AJ184&amp;AK184&amp;AL184&amp;AM184&amp;AN184&amp;AO184&amp;AP184&amp;AQ184="",IF(D184="",IF(B184="",164,"!"),"!"),IF(D184="","!",IF(B184="","!",164)))</f>
        <v>164</v>
      </c>
      <c r="B184" s="71"/>
      <c r="C184" s="72">
        <f t="shared" si="2"/>
      </c>
      <c r="D184" s="73"/>
      <c r="E184" s="74"/>
      <c r="F184" s="75"/>
      <c r="G184" s="75"/>
      <c r="H184" s="76"/>
      <c r="I184" s="76"/>
      <c r="J184" s="77"/>
      <c r="K184" s="76"/>
      <c r="L184" s="76"/>
      <c r="M184" s="77"/>
      <c r="N184" s="76"/>
      <c r="O184" s="76"/>
      <c r="P184" s="76"/>
      <c r="Q184" s="77"/>
      <c r="R184" s="78"/>
      <c r="S184" s="79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1"/>
      <c r="AQ184" s="80"/>
      <c r="AR184" s="80"/>
      <c r="AS184" s="80"/>
      <c r="AT184" s="82"/>
      <c r="AU184" s="176"/>
    </row>
    <row r="185" spans="1:47" s="26" customFormat="1" ht="13.5">
      <c r="A185" s="70">
        <f>IF(E185&amp;F185&amp;G185&amp;H185&amp;I185&amp;J185&amp;K185&amp;L185&amp;M185&amp;N185&amp;O185&amp;P185&amp;Q185&amp;R185&amp;S185&amp;T185&amp;U185&amp;V185&amp;W185&amp;X185&amp;Y185&amp;Z185&amp;AA185&amp;AB185&amp;AC185&amp;AD185&amp;AE185&amp;AF185&amp;AG185&amp;AH185&amp;AI185&amp;AJ185&amp;AK185&amp;AL185&amp;AM185&amp;AN185&amp;AO185&amp;AP185&amp;AQ185="",IF(D185="",IF(B185="",165,"!"),"!"),IF(D185="","!",IF(B185="","!",165)))</f>
        <v>165</v>
      </c>
      <c r="B185" s="71"/>
      <c r="C185" s="72">
        <f t="shared" si="2"/>
      </c>
      <c r="D185" s="73"/>
      <c r="E185" s="74"/>
      <c r="F185" s="75"/>
      <c r="G185" s="75"/>
      <c r="H185" s="76"/>
      <c r="I185" s="76"/>
      <c r="J185" s="77"/>
      <c r="K185" s="76"/>
      <c r="L185" s="76"/>
      <c r="M185" s="77"/>
      <c r="N185" s="76"/>
      <c r="O185" s="76"/>
      <c r="P185" s="76"/>
      <c r="Q185" s="77"/>
      <c r="R185" s="78"/>
      <c r="S185" s="79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1"/>
      <c r="AQ185" s="80"/>
      <c r="AR185" s="80"/>
      <c r="AS185" s="80"/>
      <c r="AT185" s="82"/>
      <c r="AU185" s="176"/>
    </row>
    <row r="186" spans="1:47" s="26" customFormat="1" ht="13.5">
      <c r="A186" s="70">
        <f>IF(E186&amp;F186&amp;G186&amp;H186&amp;I186&amp;J186&amp;K186&amp;L186&amp;M186&amp;N186&amp;O186&amp;P186&amp;Q186&amp;R186&amp;S186&amp;T186&amp;U186&amp;V186&amp;W186&amp;X186&amp;Y186&amp;Z186&amp;AA186&amp;AB186&amp;AC186&amp;AD186&amp;AE186&amp;AF186&amp;AG186&amp;AH186&amp;AI186&amp;AJ186&amp;AK186&amp;AL186&amp;AM186&amp;AN186&amp;AO186&amp;AP186&amp;AQ186="",IF(D186="",IF(B186="",166,"!"),"!"),IF(D186="","!",IF(B186="","!",166)))</f>
        <v>166</v>
      </c>
      <c r="B186" s="71"/>
      <c r="C186" s="72">
        <f t="shared" si="2"/>
      </c>
      <c r="D186" s="73"/>
      <c r="E186" s="74"/>
      <c r="F186" s="75"/>
      <c r="G186" s="75"/>
      <c r="H186" s="76"/>
      <c r="I186" s="76"/>
      <c r="J186" s="77"/>
      <c r="K186" s="76"/>
      <c r="L186" s="76"/>
      <c r="M186" s="77"/>
      <c r="N186" s="76"/>
      <c r="O186" s="76"/>
      <c r="P186" s="76"/>
      <c r="Q186" s="77"/>
      <c r="R186" s="78"/>
      <c r="S186" s="79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1"/>
      <c r="AQ186" s="80"/>
      <c r="AR186" s="80"/>
      <c r="AS186" s="80"/>
      <c r="AT186" s="82"/>
      <c r="AU186" s="176"/>
    </row>
    <row r="187" spans="1:47" s="26" customFormat="1" ht="13.5">
      <c r="A187" s="70">
        <f>IF(E187&amp;F187&amp;G187&amp;H187&amp;I187&amp;J187&amp;K187&amp;L187&amp;M187&amp;N187&amp;O187&amp;P187&amp;Q187&amp;R187&amp;S187&amp;T187&amp;U187&amp;V187&amp;W187&amp;X187&amp;Y187&amp;Z187&amp;AA187&amp;AB187&amp;AC187&amp;AD187&amp;AE187&amp;AF187&amp;AG187&amp;AH187&amp;AI187&amp;AJ187&amp;AK187&amp;AL187&amp;AM187&amp;AN187&amp;AO187&amp;AP187&amp;AQ187="",IF(D187="",IF(B187="",167,"!"),"!"),IF(D187="","!",IF(B187="","!",167)))</f>
        <v>167</v>
      </c>
      <c r="B187" s="71"/>
      <c r="C187" s="72">
        <f t="shared" si="2"/>
      </c>
      <c r="D187" s="73"/>
      <c r="E187" s="74"/>
      <c r="F187" s="75"/>
      <c r="G187" s="75"/>
      <c r="H187" s="76"/>
      <c r="I187" s="76"/>
      <c r="J187" s="77"/>
      <c r="K187" s="76"/>
      <c r="L187" s="76"/>
      <c r="M187" s="77"/>
      <c r="N187" s="76"/>
      <c r="O187" s="76"/>
      <c r="P187" s="76"/>
      <c r="Q187" s="77"/>
      <c r="R187" s="78"/>
      <c r="S187" s="79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1"/>
      <c r="AQ187" s="80"/>
      <c r="AR187" s="80"/>
      <c r="AS187" s="80"/>
      <c r="AT187" s="82"/>
      <c r="AU187" s="176"/>
    </row>
    <row r="188" spans="1:47" s="26" customFormat="1" ht="13.5">
      <c r="A188" s="70">
        <f>IF(E188&amp;F188&amp;G188&amp;H188&amp;I188&amp;J188&amp;K188&amp;L188&amp;M188&amp;N188&amp;O188&amp;P188&amp;Q188&amp;R188&amp;S188&amp;T188&amp;U188&amp;V188&amp;W188&amp;X188&amp;Y188&amp;Z188&amp;AA188&amp;AB188&amp;AC188&amp;AD188&amp;AE188&amp;AF188&amp;AG188&amp;AH188&amp;AI188&amp;AJ188&amp;AK188&amp;AL188&amp;AM188&amp;AN188&amp;AO188&amp;AP188&amp;AQ188="",IF(D188="",IF(B188="",168,"!"),"!"),IF(D188="","!",IF(B188="","!",168)))</f>
        <v>168</v>
      </c>
      <c r="B188" s="71"/>
      <c r="C188" s="72">
        <f t="shared" si="2"/>
      </c>
      <c r="D188" s="73"/>
      <c r="E188" s="74"/>
      <c r="F188" s="75"/>
      <c r="G188" s="75"/>
      <c r="H188" s="76"/>
      <c r="I188" s="76"/>
      <c r="J188" s="77"/>
      <c r="K188" s="76"/>
      <c r="L188" s="76"/>
      <c r="M188" s="77"/>
      <c r="N188" s="76"/>
      <c r="O188" s="76"/>
      <c r="P188" s="76"/>
      <c r="Q188" s="77"/>
      <c r="R188" s="78"/>
      <c r="S188" s="79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1"/>
      <c r="AQ188" s="80"/>
      <c r="AR188" s="80"/>
      <c r="AS188" s="80"/>
      <c r="AT188" s="82"/>
      <c r="AU188" s="176"/>
    </row>
    <row r="189" spans="1:47" s="26" customFormat="1" ht="13.5">
      <c r="A189" s="70">
        <f>IF(E189&amp;F189&amp;G189&amp;H189&amp;I189&amp;J189&amp;K189&amp;L189&amp;M189&amp;N189&amp;O189&amp;P189&amp;Q189&amp;R189&amp;S189&amp;T189&amp;U189&amp;V189&amp;W189&amp;X189&amp;Y189&amp;Z189&amp;AA189&amp;AB189&amp;AC189&amp;AD189&amp;AE189&amp;AF189&amp;AG189&amp;AH189&amp;AI189&amp;AJ189&amp;AK189&amp;AL189&amp;AM189&amp;AN189&amp;AO189&amp;AP189&amp;AQ189="",IF(D189="",IF(B189="",169,"!"),"!"),IF(D189="","!",IF(B189="","!",169)))</f>
        <v>169</v>
      </c>
      <c r="B189" s="71"/>
      <c r="C189" s="72">
        <f t="shared" si="2"/>
      </c>
      <c r="D189" s="73"/>
      <c r="E189" s="74"/>
      <c r="F189" s="75"/>
      <c r="G189" s="75"/>
      <c r="H189" s="76"/>
      <c r="I189" s="76"/>
      <c r="J189" s="77"/>
      <c r="K189" s="76"/>
      <c r="L189" s="76"/>
      <c r="M189" s="77"/>
      <c r="N189" s="76"/>
      <c r="O189" s="76"/>
      <c r="P189" s="76"/>
      <c r="Q189" s="77"/>
      <c r="R189" s="78"/>
      <c r="S189" s="79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1"/>
      <c r="AQ189" s="80"/>
      <c r="AR189" s="80"/>
      <c r="AS189" s="80"/>
      <c r="AT189" s="82"/>
      <c r="AU189" s="176"/>
    </row>
    <row r="190" spans="1:47" s="26" customFormat="1" ht="13.5">
      <c r="A190" s="70">
        <f>IF(E190&amp;F190&amp;G190&amp;H190&amp;I190&amp;J190&amp;K190&amp;L190&amp;M190&amp;N190&amp;O190&amp;P190&amp;Q190&amp;R190&amp;S190&amp;T190&amp;U190&amp;V190&amp;W190&amp;X190&amp;Y190&amp;Z190&amp;AA190&amp;AB190&amp;AC190&amp;AD190&amp;AE190&amp;AF190&amp;AG190&amp;AH190&amp;AI190&amp;AJ190&amp;AK190&amp;AL190&amp;AM190&amp;AN190&amp;AO190&amp;AP190&amp;AQ190="",IF(D190="",IF(B190="",170,"!"),"!"),IF(D190="","!",IF(B190="","!",170)))</f>
        <v>170</v>
      </c>
      <c r="B190" s="71"/>
      <c r="C190" s="72">
        <f t="shared" si="2"/>
      </c>
      <c r="D190" s="73"/>
      <c r="E190" s="74"/>
      <c r="F190" s="75"/>
      <c r="G190" s="75"/>
      <c r="H190" s="76"/>
      <c r="I190" s="76"/>
      <c r="J190" s="77"/>
      <c r="K190" s="76"/>
      <c r="L190" s="76"/>
      <c r="M190" s="77"/>
      <c r="N190" s="76"/>
      <c r="O190" s="76"/>
      <c r="P190" s="76"/>
      <c r="Q190" s="77"/>
      <c r="R190" s="78"/>
      <c r="S190" s="79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1"/>
      <c r="AQ190" s="80"/>
      <c r="AR190" s="80"/>
      <c r="AS190" s="80"/>
      <c r="AT190" s="82"/>
      <c r="AU190" s="176"/>
    </row>
    <row r="191" spans="1:47" s="26" customFormat="1" ht="13.5">
      <c r="A191" s="70">
        <f>IF(E191&amp;F191&amp;G191&amp;H191&amp;I191&amp;J191&amp;K191&amp;L191&amp;M191&amp;N191&amp;O191&amp;P191&amp;Q191&amp;R191&amp;S191&amp;T191&amp;U191&amp;V191&amp;W191&amp;X191&amp;Y191&amp;Z191&amp;AA191&amp;AB191&amp;AC191&amp;AD191&amp;AE191&amp;AF191&amp;AG191&amp;AH191&amp;AI191&amp;AJ191&amp;AK191&amp;AL191&amp;AM191&amp;AN191&amp;AO191&amp;AP191&amp;AQ191="",IF(D191="",IF(B191="",171,"!"),"!"),IF(D191="","!",IF(B191="","!",171)))</f>
        <v>171</v>
      </c>
      <c r="B191" s="71"/>
      <c r="C191" s="72">
        <f t="shared" si="2"/>
      </c>
      <c r="D191" s="73"/>
      <c r="E191" s="74"/>
      <c r="F191" s="75"/>
      <c r="G191" s="75"/>
      <c r="H191" s="76"/>
      <c r="I191" s="76"/>
      <c r="J191" s="77"/>
      <c r="K191" s="76"/>
      <c r="L191" s="76"/>
      <c r="M191" s="77"/>
      <c r="N191" s="76"/>
      <c r="O191" s="76"/>
      <c r="P191" s="76"/>
      <c r="Q191" s="77"/>
      <c r="R191" s="78"/>
      <c r="S191" s="79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1"/>
      <c r="AQ191" s="80"/>
      <c r="AR191" s="80"/>
      <c r="AS191" s="80"/>
      <c r="AT191" s="82"/>
      <c r="AU191" s="176"/>
    </row>
    <row r="192" spans="1:47" s="26" customFormat="1" ht="13.5">
      <c r="A192" s="70">
        <f>IF(E192&amp;F192&amp;G192&amp;H192&amp;I192&amp;J192&amp;K192&amp;L192&amp;M192&amp;N192&amp;O192&amp;P192&amp;Q192&amp;R192&amp;S192&amp;T192&amp;U192&amp;V192&amp;W192&amp;X192&amp;Y192&amp;Z192&amp;AA192&amp;AB192&amp;AC192&amp;AD192&amp;AE192&amp;AF192&amp;AG192&amp;AH192&amp;AI192&amp;AJ192&amp;AK192&amp;AL192&amp;AM192&amp;AN192&amp;AO192&amp;AP192&amp;AQ192="",IF(D192="",IF(B192="",172,"!"),"!"),IF(D192="","!",IF(B192="","!",172)))</f>
        <v>172</v>
      </c>
      <c r="B192" s="71"/>
      <c r="C192" s="72">
        <f t="shared" si="2"/>
      </c>
      <c r="D192" s="73"/>
      <c r="E192" s="74"/>
      <c r="F192" s="75"/>
      <c r="G192" s="75"/>
      <c r="H192" s="76"/>
      <c r="I192" s="76"/>
      <c r="J192" s="77"/>
      <c r="K192" s="76"/>
      <c r="L192" s="76"/>
      <c r="M192" s="77"/>
      <c r="N192" s="76"/>
      <c r="O192" s="76"/>
      <c r="P192" s="76"/>
      <c r="Q192" s="77"/>
      <c r="R192" s="78"/>
      <c r="S192" s="79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1"/>
      <c r="AQ192" s="80"/>
      <c r="AR192" s="80"/>
      <c r="AS192" s="80"/>
      <c r="AT192" s="82"/>
      <c r="AU192" s="176"/>
    </row>
    <row r="193" spans="1:47" s="26" customFormat="1" ht="13.5">
      <c r="A193" s="70">
        <f>IF(E193&amp;F193&amp;G193&amp;H193&amp;I193&amp;J193&amp;K193&amp;L193&amp;M193&amp;N193&amp;O193&amp;P193&amp;Q193&amp;R193&amp;S193&amp;T193&amp;U193&amp;V193&amp;W193&amp;X193&amp;Y193&amp;Z193&amp;AA193&amp;AB193&amp;AC193&amp;AD193&amp;AE193&amp;AF193&amp;AG193&amp;AH193&amp;AI193&amp;AJ193&amp;AK193&amp;AL193&amp;AM193&amp;AN193&amp;AO193&amp;AP193&amp;AQ193="",IF(D193="",IF(B193="",173,"!"),"!"),IF(D193="","!",IF(B193="","!",173)))</f>
        <v>173</v>
      </c>
      <c r="B193" s="71"/>
      <c r="C193" s="72">
        <f t="shared" si="2"/>
      </c>
      <c r="D193" s="73"/>
      <c r="E193" s="74"/>
      <c r="F193" s="75"/>
      <c r="G193" s="75"/>
      <c r="H193" s="76"/>
      <c r="I193" s="76"/>
      <c r="J193" s="77"/>
      <c r="K193" s="76"/>
      <c r="L193" s="76"/>
      <c r="M193" s="77"/>
      <c r="N193" s="76"/>
      <c r="O193" s="76"/>
      <c r="P193" s="76"/>
      <c r="Q193" s="77"/>
      <c r="R193" s="78"/>
      <c r="S193" s="79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1"/>
      <c r="AQ193" s="80"/>
      <c r="AR193" s="80"/>
      <c r="AS193" s="80"/>
      <c r="AT193" s="82"/>
      <c r="AU193" s="176"/>
    </row>
    <row r="194" spans="1:47" s="26" customFormat="1" ht="13.5">
      <c r="A194" s="70">
        <f>IF(E194&amp;F194&amp;G194&amp;H194&amp;I194&amp;J194&amp;K194&amp;L194&amp;M194&amp;N194&amp;O194&amp;P194&amp;Q194&amp;R194&amp;S194&amp;T194&amp;U194&amp;V194&amp;W194&amp;X194&amp;Y194&amp;Z194&amp;AA194&amp;AB194&amp;AC194&amp;AD194&amp;AE194&amp;AF194&amp;AG194&amp;AH194&amp;AI194&amp;AJ194&amp;AK194&amp;AL194&amp;AM194&amp;AN194&amp;AO194&amp;AP194&amp;AQ194="",IF(D194="",IF(B194="",174,"!"),"!"),IF(D194="","!",IF(B194="","!",174)))</f>
        <v>174</v>
      </c>
      <c r="B194" s="71"/>
      <c r="C194" s="72">
        <f t="shared" si="2"/>
      </c>
      <c r="D194" s="73"/>
      <c r="E194" s="74"/>
      <c r="F194" s="75"/>
      <c r="G194" s="75"/>
      <c r="H194" s="76"/>
      <c r="I194" s="76"/>
      <c r="J194" s="77"/>
      <c r="K194" s="76"/>
      <c r="L194" s="76"/>
      <c r="M194" s="77"/>
      <c r="N194" s="76"/>
      <c r="O194" s="76"/>
      <c r="P194" s="76"/>
      <c r="Q194" s="77"/>
      <c r="R194" s="78"/>
      <c r="S194" s="79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1"/>
      <c r="AQ194" s="80"/>
      <c r="AR194" s="80"/>
      <c r="AS194" s="80"/>
      <c r="AT194" s="82"/>
      <c r="AU194" s="176"/>
    </row>
    <row r="195" spans="1:47" s="26" customFormat="1" ht="13.5">
      <c r="A195" s="70">
        <f>IF(E195&amp;F195&amp;G195&amp;H195&amp;I195&amp;J195&amp;K195&amp;L195&amp;M195&amp;N195&amp;O195&amp;P195&amp;Q195&amp;R195&amp;S195&amp;T195&amp;U195&amp;V195&amp;W195&amp;X195&amp;Y195&amp;Z195&amp;AA195&amp;AB195&amp;AC195&amp;AD195&amp;AE195&amp;AF195&amp;AG195&amp;AH195&amp;AI195&amp;AJ195&amp;AK195&amp;AL195&amp;AM195&amp;AN195&amp;AO195&amp;AP195&amp;AQ195="",IF(D195="",IF(B195="",175,"!"),"!"),IF(D195="","!",IF(B195="","!",175)))</f>
        <v>175</v>
      </c>
      <c r="B195" s="71"/>
      <c r="C195" s="72">
        <f t="shared" si="2"/>
      </c>
      <c r="D195" s="73"/>
      <c r="E195" s="74"/>
      <c r="F195" s="75"/>
      <c r="G195" s="75"/>
      <c r="H195" s="76"/>
      <c r="I195" s="76"/>
      <c r="J195" s="77"/>
      <c r="K195" s="76"/>
      <c r="L195" s="76"/>
      <c r="M195" s="77"/>
      <c r="N195" s="76"/>
      <c r="O195" s="76"/>
      <c r="P195" s="76"/>
      <c r="Q195" s="77"/>
      <c r="R195" s="78"/>
      <c r="S195" s="79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1"/>
      <c r="AQ195" s="80"/>
      <c r="AR195" s="80"/>
      <c r="AS195" s="80"/>
      <c r="AT195" s="82"/>
      <c r="AU195" s="176"/>
    </row>
    <row r="196" spans="1:47" s="26" customFormat="1" ht="13.5">
      <c r="A196" s="70">
        <f>IF(E196&amp;F196&amp;G196&amp;H196&amp;I196&amp;J196&amp;K196&amp;L196&amp;M196&amp;N196&amp;O196&amp;P196&amp;Q196&amp;R196&amp;S196&amp;T196&amp;U196&amp;V196&amp;W196&amp;X196&amp;Y196&amp;Z196&amp;AA196&amp;AB196&amp;AC196&amp;AD196&amp;AE196&amp;AF196&amp;AG196&amp;AH196&amp;AI196&amp;AJ196&amp;AK196&amp;AL196&amp;AM196&amp;AN196&amp;AO196&amp;AP196&amp;AQ196="",IF(D196="",IF(B196="",176,"!"),"!"),IF(D196="","!",IF(B196="","!",176)))</f>
        <v>176</v>
      </c>
      <c r="B196" s="71"/>
      <c r="C196" s="72">
        <f t="shared" si="2"/>
      </c>
      <c r="D196" s="73"/>
      <c r="E196" s="74"/>
      <c r="F196" s="75"/>
      <c r="G196" s="75"/>
      <c r="H196" s="76"/>
      <c r="I196" s="76"/>
      <c r="J196" s="77"/>
      <c r="K196" s="76"/>
      <c r="L196" s="76"/>
      <c r="M196" s="77"/>
      <c r="N196" s="76"/>
      <c r="O196" s="76"/>
      <c r="P196" s="76"/>
      <c r="Q196" s="77"/>
      <c r="R196" s="78"/>
      <c r="S196" s="79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1"/>
      <c r="AQ196" s="80"/>
      <c r="AR196" s="80"/>
      <c r="AS196" s="80"/>
      <c r="AT196" s="82"/>
      <c r="AU196" s="176"/>
    </row>
    <row r="197" spans="1:47" s="26" customFormat="1" ht="13.5">
      <c r="A197" s="70">
        <f>IF(E197&amp;F197&amp;G197&amp;H197&amp;I197&amp;J197&amp;K197&amp;L197&amp;M197&amp;N197&amp;O197&amp;P197&amp;Q197&amp;R197&amp;S197&amp;T197&amp;U197&amp;V197&amp;W197&amp;X197&amp;Y197&amp;Z197&amp;AA197&amp;AB197&amp;AC197&amp;AD197&amp;AE197&amp;AF197&amp;AG197&amp;AH197&amp;AI197&amp;AJ197&amp;AK197&amp;AL197&amp;AM197&amp;AN197&amp;AO197&amp;AP197&amp;AQ197="",IF(D197="",IF(B197="",177,"!"),"!"),IF(D197="","!",IF(B197="","!",177)))</f>
        <v>177</v>
      </c>
      <c r="B197" s="71"/>
      <c r="C197" s="72">
        <f t="shared" si="2"/>
      </c>
      <c r="D197" s="73"/>
      <c r="E197" s="74"/>
      <c r="F197" s="75"/>
      <c r="G197" s="75"/>
      <c r="H197" s="76"/>
      <c r="I197" s="76"/>
      <c r="J197" s="77"/>
      <c r="K197" s="76"/>
      <c r="L197" s="76"/>
      <c r="M197" s="77"/>
      <c r="N197" s="76"/>
      <c r="O197" s="76"/>
      <c r="P197" s="76"/>
      <c r="Q197" s="77"/>
      <c r="R197" s="78"/>
      <c r="S197" s="79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1"/>
      <c r="AQ197" s="80"/>
      <c r="AR197" s="80"/>
      <c r="AS197" s="80"/>
      <c r="AT197" s="82"/>
      <c r="AU197" s="176"/>
    </row>
    <row r="198" spans="1:47" s="26" customFormat="1" ht="13.5">
      <c r="A198" s="70">
        <f>IF(E198&amp;F198&amp;G198&amp;H198&amp;I198&amp;J198&amp;K198&amp;L198&amp;M198&amp;N198&amp;O198&amp;P198&amp;Q198&amp;R198&amp;S198&amp;T198&amp;U198&amp;V198&amp;W198&amp;X198&amp;Y198&amp;Z198&amp;AA198&amp;AB198&amp;AC198&amp;AD198&amp;AE198&amp;AF198&amp;AG198&amp;AH198&amp;AI198&amp;AJ198&amp;AK198&amp;AL198&amp;AM198&amp;AN198&amp;AO198&amp;AP198&amp;AQ198="",IF(D198="",IF(B198="",178,"!"),"!"),IF(D198="","!",IF(B198="","!",178)))</f>
        <v>178</v>
      </c>
      <c r="B198" s="71"/>
      <c r="C198" s="72">
        <f t="shared" si="2"/>
      </c>
      <c r="D198" s="73"/>
      <c r="E198" s="74"/>
      <c r="F198" s="75"/>
      <c r="G198" s="75"/>
      <c r="H198" s="76"/>
      <c r="I198" s="76"/>
      <c r="J198" s="77"/>
      <c r="K198" s="76"/>
      <c r="L198" s="76"/>
      <c r="M198" s="77"/>
      <c r="N198" s="76"/>
      <c r="O198" s="76"/>
      <c r="P198" s="76"/>
      <c r="Q198" s="77"/>
      <c r="R198" s="78"/>
      <c r="S198" s="79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1"/>
      <c r="AQ198" s="80"/>
      <c r="AR198" s="80"/>
      <c r="AS198" s="80"/>
      <c r="AT198" s="82"/>
      <c r="AU198" s="176"/>
    </row>
    <row r="199" spans="1:47" s="26" customFormat="1" ht="13.5">
      <c r="A199" s="70">
        <f>IF(E199&amp;F199&amp;G199&amp;H199&amp;I199&amp;J199&amp;K199&amp;L199&amp;M199&amp;N199&amp;O199&amp;P199&amp;Q199&amp;R199&amp;S199&amp;T199&amp;U199&amp;V199&amp;W199&amp;X199&amp;Y199&amp;Z199&amp;AA199&amp;AB199&amp;AC199&amp;AD199&amp;AE199&amp;AF199&amp;AG199&amp;AH199&amp;AI199&amp;AJ199&amp;AK199&amp;AL199&amp;AM199&amp;AN199&amp;AO199&amp;AP199&amp;AQ199="",IF(D199="",IF(B199="",179,"!"),"!"),IF(D199="","!",IF(B199="","!",179)))</f>
        <v>179</v>
      </c>
      <c r="B199" s="71"/>
      <c r="C199" s="72">
        <f t="shared" si="2"/>
      </c>
      <c r="D199" s="73"/>
      <c r="E199" s="74"/>
      <c r="F199" s="75"/>
      <c r="G199" s="75"/>
      <c r="H199" s="76"/>
      <c r="I199" s="76"/>
      <c r="J199" s="77"/>
      <c r="K199" s="76"/>
      <c r="L199" s="76"/>
      <c r="M199" s="77"/>
      <c r="N199" s="76"/>
      <c r="O199" s="76"/>
      <c r="P199" s="76"/>
      <c r="Q199" s="77"/>
      <c r="R199" s="78"/>
      <c r="S199" s="79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1"/>
      <c r="AQ199" s="80"/>
      <c r="AR199" s="80"/>
      <c r="AS199" s="80"/>
      <c r="AT199" s="82"/>
      <c r="AU199" s="176"/>
    </row>
    <row r="200" spans="1:47" s="26" customFormat="1" ht="13.5">
      <c r="A200" s="70">
        <f>IF(E200&amp;F200&amp;G200&amp;H200&amp;I200&amp;J200&amp;K200&amp;L200&amp;M200&amp;N200&amp;O200&amp;P200&amp;Q200&amp;R200&amp;S200&amp;T200&amp;U200&amp;V200&amp;W200&amp;X200&amp;Y200&amp;Z200&amp;AA200&amp;AB200&amp;AC200&amp;AD200&amp;AE200&amp;AF200&amp;AG200&amp;AH200&amp;AI200&amp;AJ200&amp;AK200&amp;AL200&amp;AM200&amp;AN200&amp;AO200&amp;AP200&amp;AQ200="",IF(D200="",IF(B200="",180,"!"),"!"),IF(D200="","!",IF(B200="","!",180)))</f>
        <v>180</v>
      </c>
      <c r="B200" s="71"/>
      <c r="C200" s="72">
        <f t="shared" si="2"/>
      </c>
      <c r="D200" s="73"/>
      <c r="E200" s="74"/>
      <c r="F200" s="75"/>
      <c r="G200" s="75"/>
      <c r="H200" s="76"/>
      <c r="I200" s="76"/>
      <c r="J200" s="77"/>
      <c r="K200" s="76"/>
      <c r="L200" s="76"/>
      <c r="M200" s="77"/>
      <c r="N200" s="76"/>
      <c r="O200" s="76"/>
      <c r="P200" s="76"/>
      <c r="Q200" s="77"/>
      <c r="R200" s="78"/>
      <c r="S200" s="79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1"/>
      <c r="AQ200" s="80"/>
      <c r="AR200" s="80"/>
      <c r="AS200" s="80"/>
      <c r="AT200" s="82"/>
      <c r="AU200" s="176"/>
    </row>
    <row r="201" spans="1:47" s="26" customFormat="1" ht="13.5">
      <c r="A201" s="70">
        <f>IF(E201&amp;F201&amp;G201&amp;H201&amp;I201&amp;J201&amp;K201&amp;L201&amp;M201&amp;N201&amp;O201&amp;P201&amp;Q201&amp;R201&amp;S201&amp;T201&amp;U201&amp;V201&amp;W201&amp;X201&amp;Y201&amp;Z201&amp;AA201&amp;AB201&amp;AC201&amp;AD201&amp;AE201&amp;AF201&amp;AG201&amp;AH201&amp;AI201&amp;AJ201&amp;AK201&amp;AL201&amp;AM201&amp;AN201&amp;AO201&amp;AP201&amp;AQ201="",IF(D201="",IF(B201="",181,"!"),"!"),IF(D201="","!",IF(B201="","!",181)))</f>
        <v>181</v>
      </c>
      <c r="B201" s="71"/>
      <c r="C201" s="72">
        <f t="shared" si="2"/>
      </c>
      <c r="D201" s="73"/>
      <c r="E201" s="74"/>
      <c r="F201" s="75"/>
      <c r="G201" s="75"/>
      <c r="H201" s="76"/>
      <c r="I201" s="76"/>
      <c r="J201" s="77"/>
      <c r="K201" s="76"/>
      <c r="L201" s="76"/>
      <c r="M201" s="77"/>
      <c r="N201" s="76"/>
      <c r="O201" s="76"/>
      <c r="P201" s="76"/>
      <c r="Q201" s="77"/>
      <c r="R201" s="78"/>
      <c r="S201" s="79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1"/>
      <c r="AQ201" s="80"/>
      <c r="AR201" s="80"/>
      <c r="AS201" s="80"/>
      <c r="AT201" s="82"/>
      <c r="AU201" s="176"/>
    </row>
    <row r="202" spans="1:47" s="26" customFormat="1" ht="13.5">
      <c r="A202" s="70">
        <f>IF(E202&amp;F202&amp;G202&amp;H202&amp;I202&amp;J202&amp;K202&amp;L202&amp;M202&amp;N202&amp;O202&amp;P202&amp;Q202&amp;R202&amp;S202&amp;T202&amp;U202&amp;V202&amp;W202&amp;X202&amp;Y202&amp;Z202&amp;AA202&amp;AB202&amp;AC202&amp;AD202&amp;AE202&amp;AF202&amp;AG202&amp;AH202&amp;AI202&amp;AJ202&amp;AK202&amp;AL202&amp;AM202&amp;AN202&amp;AO202&amp;AP202&amp;AQ202="",IF(D202="",IF(B202="",182,"!"),"!"),IF(D202="","!",IF(B202="","!",182)))</f>
        <v>182</v>
      </c>
      <c r="B202" s="71"/>
      <c r="C202" s="72">
        <f t="shared" si="2"/>
      </c>
      <c r="D202" s="73"/>
      <c r="E202" s="74"/>
      <c r="F202" s="75"/>
      <c r="G202" s="75"/>
      <c r="H202" s="76"/>
      <c r="I202" s="76"/>
      <c r="J202" s="77"/>
      <c r="K202" s="76"/>
      <c r="L202" s="76"/>
      <c r="M202" s="77"/>
      <c r="N202" s="76"/>
      <c r="O202" s="76"/>
      <c r="P202" s="76"/>
      <c r="Q202" s="77"/>
      <c r="R202" s="78"/>
      <c r="S202" s="79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1"/>
      <c r="AQ202" s="80"/>
      <c r="AR202" s="80"/>
      <c r="AS202" s="80"/>
      <c r="AT202" s="82"/>
      <c r="AU202" s="176"/>
    </row>
    <row r="203" spans="1:47" s="26" customFormat="1" ht="13.5">
      <c r="A203" s="70">
        <f>IF(E203&amp;F203&amp;G203&amp;H203&amp;I203&amp;J203&amp;K203&amp;L203&amp;M203&amp;N203&amp;O203&amp;P203&amp;Q203&amp;R203&amp;S203&amp;T203&amp;U203&amp;V203&amp;W203&amp;X203&amp;Y203&amp;Z203&amp;AA203&amp;AB203&amp;AC203&amp;AD203&amp;AE203&amp;AF203&amp;AG203&amp;AH203&amp;AI203&amp;AJ203&amp;AK203&amp;AL203&amp;AM203&amp;AN203&amp;AO203&amp;AP203&amp;AQ203="",IF(D203="",IF(B203="",183,"!"),"!"),IF(D203="","!",IF(B203="","!",183)))</f>
        <v>183</v>
      </c>
      <c r="B203" s="71"/>
      <c r="C203" s="72">
        <f t="shared" si="2"/>
      </c>
      <c r="D203" s="73"/>
      <c r="E203" s="74"/>
      <c r="F203" s="75"/>
      <c r="G203" s="75"/>
      <c r="H203" s="76"/>
      <c r="I203" s="76"/>
      <c r="J203" s="77"/>
      <c r="K203" s="76"/>
      <c r="L203" s="76"/>
      <c r="M203" s="77"/>
      <c r="N203" s="76"/>
      <c r="O203" s="76"/>
      <c r="P203" s="76"/>
      <c r="Q203" s="77"/>
      <c r="R203" s="78"/>
      <c r="S203" s="79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1"/>
      <c r="AQ203" s="80"/>
      <c r="AR203" s="80"/>
      <c r="AS203" s="80"/>
      <c r="AT203" s="82"/>
      <c r="AU203" s="176"/>
    </row>
    <row r="204" spans="1:47" s="26" customFormat="1" ht="13.5">
      <c r="A204" s="70">
        <f>IF(E204&amp;F204&amp;G204&amp;H204&amp;I204&amp;J204&amp;K204&amp;L204&amp;M204&amp;N204&amp;O204&amp;P204&amp;Q204&amp;R204&amp;S204&amp;T204&amp;U204&amp;V204&amp;W204&amp;X204&amp;Y204&amp;Z204&amp;AA204&amp;AB204&amp;AC204&amp;AD204&amp;AE204&amp;AF204&amp;AG204&amp;AH204&amp;AI204&amp;AJ204&amp;AK204&amp;AL204&amp;AM204&amp;AN204&amp;AO204&amp;AP204&amp;AQ204="",IF(D204="",IF(B204="",184,"!"),"!"),IF(D204="","!",IF(B204="","!",184)))</f>
        <v>184</v>
      </c>
      <c r="B204" s="71"/>
      <c r="C204" s="72">
        <f t="shared" si="2"/>
      </c>
      <c r="D204" s="73"/>
      <c r="E204" s="74"/>
      <c r="F204" s="75"/>
      <c r="G204" s="75"/>
      <c r="H204" s="76"/>
      <c r="I204" s="76"/>
      <c r="J204" s="77"/>
      <c r="K204" s="76"/>
      <c r="L204" s="76"/>
      <c r="M204" s="77"/>
      <c r="N204" s="76"/>
      <c r="O204" s="76"/>
      <c r="P204" s="76"/>
      <c r="Q204" s="77"/>
      <c r="R204" s="78"/>
      <c r="S204" s="79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1"/>
      <c r="AQ204" s="80"/>
      <c r="AR204" s="80"/>
      <c r="AS204" s="80"/>
      <c r="AT204" s="82"/>
      <c r="AU204" s="176"/>
    </row>
    <row r="205" spans="1:47" s="26" customFormat="1" ht="13.5">
      <c r="A205" s="70">
        <f>IF(E205&amp;F205&amp;G205&amp;H205&amp;I205&amp;J205&amp;K205&amp;L205&amp;M205&amp;N205&amp;O205&amp;P205&amp;Q205&amp;R205&amp;S205&amp;T205&amp;U205&amp;V205&amp;W205&amp;X205&amp;Y205&amp;Z205&amp;AA205&amp;AB205&amp;AC205&amp;AD205&amp;AE205&amp;AF205&amp;AG205&amp;AH205&amp;AI205&amp;AJ205&amp;AK205&amp;AL205&amp;AM205&amp;AN205&amp;AO205&amp;AP205&amp;AQ205="",IF(D205="",IF(B205="",185,"!"),"!"),IF(D205="","!",IF(B205="","!",185)))</f>
        <v>185</v>
      </c>
      <c r="B205" s="71"/>
      <c r="C205" s="72">
        <f t="shared" si="2"/>
      </c>
      <c r="D205" s="73"/>
      <c r="E205" s="74"/>
      <c r="F205" s="75"/>
      <c r="G205" s="75"/>
      <c r="H205" s="76"/>
      <c r="I205" s="76"/>
      <c r="J205" s="77"/>
      <c r="K205" s="76"/>
      <c r="L205" s="76"/>
      <c r="M205" s="77"/>
      <c r="N205" s="76"/>
      <c r="O205" s="76"/>
      <c r="P205" s="76"/>
      <c r="Q205" s="77"/>
      <c r="R205" s="78"/>
      <c r="S205" s="79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1"/>
      <c r="AQ205" s="80"/>
      <c r="AR205" s="80"/>
      <c r="AS205" s="80"/>
      <c r="AT205" s="82"/>
      <c r="AU205" s="176"/>
    </row>
    <row r="206" spans="1:47" s="26" customFormat="1" ht="13.5">
      <c r="A206" s="70">
        <f>IF(E206&amp;F206&amp;G206&amp;H206&amp;I206&amp;J206&amp;K206&amp;L206&amp;M206&amp;N206&amp;O206&amp;P206&amp;Q206&amp;R206&amp;S206&amp;T206&amp;U206&amp;V206&amp;W206&amp;X206&amp;Y206&amp;Z206&amp;AA206&amp;AB206&amp;AC206&amp;AD206&amp;AE206&amp;AF206&amp;AG206&amp;AH206&amp;AI206&amp;AJ206&amp;AK206&amp;AL206&amp;AM206&amp;AN206&amp;AO206&amp;AP206&amp;AQ206="",IF(D206="",IF(B206="",186,"!"),"!"),IF(D206="","!",IF(B206="","!",186)))</f>
        <v>186</v>
      </c>
      <c r="B206" s="71"/>
      <c r="C206" s="72">
        <f t="shared" si="2"/>
      </c>
      <c r="D206" s="73"/>
      <c r="E206" s="74"/>
      <c r="F206" s="75"/>
      <c r="G206" s="75"/>
      <c r="H206" s="76"/>
      <c r="I206" s="76"/>
      <c r="J206" s="77"/>
      <c r="K206" s="76"/>
      <c r="L206" s="76"/>
      <c r="M206" s="77"/>
      <c r="N206" s="76"/>
      <c r="O206" s="76"/>
      <c r="P206" s="76"/>
      <c r="Q206" s="77"/>
      <c r="R206" s="78"/>
      <c r="S206" s="79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1"/>
      <c r="AQ206" s="80"/>
      <c r="AR206" s="80"/>
      <c r="AS206" s="80"/>
      <c r="AT206" s="82"/>
      <c r="AU206" s="176"/>
    </row>
    <row r="207" spans="1:47" s="26" customFormat="1" ht="13.5">
      <c r="A207" s="70">
        <f>IF(E207&amp;F207&amp;G207&amp;H207&amp;I207&amp;J207&amp;K207&amp;L207&amp;M207&amp;N207&amp;O207&amp;P207&amp;Q207&amp;R207&amp;S207&amp;T207&amp;U207&amp;V207&amp;W207&amp;X207&amp;Y207&amp;Z207&amp;AA207&amp;AB207&amp;AC207&amp;AD207&amp;AE207&amp;AF207&amp;AG207&amp;AH207&amp;AI207&amp;AJ207&amp;AK207&amp;AL207&amp;AM207&amp;AN207&amp;AO207&amp;AP207&amp;AQ207="",IF(D207="",IF(B207="",187,"!"),"!"),IF(D207="","!",IF(B207="","!",187)))</f>
        <v>187</v>
      </c>
      <c r="B207" s="71"/>
      <c r="C207" s="72">
        <f t="shared" si="2"/>
      </c>
      <c r="D207" s="73"/>
      <c r="E207" s="74"/>
      <c r="F207" s="75"/>
      <c r="G207" s="75"/>
      <c r="H207" s="76"/>
      <c r="I207" s="76"/>
      <c r="J207" s="77"/>
      <c r="K207" s="76"/>
      <c r="L207" s="76"/>
      <c r="M207" s="77"/>
      <c r="N207" s="76"/>
      <c r="O207" s="76"/>
      <c r="P207" s="76"/>
      <c r="Q207" s="77"/>
      <c r="R207" s="78"/>
      <c r="S207" s="79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1"/>
      <c r="AQ207" s="80"/>
      <c r="AR207" s="80"/>
      <c r="AS207" s="80"/>
      <c r="AT207" s="82"/>
      <c r="AU207" s="176"/>
    </row>
    <row r="208" spans="1:47" s="26" customFormat="1" ht="13.5">
      <c r="A208" s="70">
        <f>IF(E208&amp;F208&amp;G208&amp;H208&amp;I208&amp;J208&amp;K208&amp;L208&amp;M208&amp;N208&amp;O208&amp;P208&amp;Q208&amp;R208&amp;S208&amp;T208&amp;U208&amp;V208&amp;W208&amp;X208&amp;Y208&amp;Z208&amp;AA208&amp;AB208&amp;AC208&amp;AD208&amp;AE208&amp;AF208&amp;AG208&amp;AH208&amp;AI208&amp;AJ208&amp;AK208&amp;AL208&amp;AM208&amp;AN208&amp;AO208&amp;AP208&amp;AQ208="",IF(D208="",IF(B208="",188,"!"),"!"),IF(D208="","!",IF(B208="","!",188)))</f>
        <v>188</v>
      </c>
      <c r="B208" s="71"/>
      <c r="C208" s="72">
        <f t="shared" si="2"/>
      </c>
      <c r="D208" s="73"/>
      <c r="E208" s="74"/>
      <c r="F208" s="75"/>
      <c r="G208" s="75"/>
      <c r="H208" s="76"/>
      <c r="I208" s="76"/>
      <c r="J208" s="77"/>
      <c r="K208" s="76"/>
      <c r="L208" s="76"/>
      <c r="M208" s="77"/>
      <c r="N208" s="76"/>
      <c r="O208" s="76"/>
      <c r="P208" s="76"/>
      <c r="Q208" s="77"/>
      <c r="R208" s="78"/>
      <c r="S208" s="79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1"/>
      <c r="AQ208" s="80"/>
      <c r="AR208" s="80"/>
      <c r="AS208" s="80"/>
      <c r="AT208" s="82"/>
      <c r="AU208" s="176"/>
    </row>
    <row r="209" spans="1:47" s="26" customFormat="1" ht="13.5">
      <c r="A209" s="70">
        <f>IF(E209&amp;F209&amp;G209&amp;H209&amp;I209&amp;J209&amp;K209&amp;L209&amp;M209&amp;N209&amp;O209&amp;P209&amp;Q209&amp;R209&amp;S209&amp;T209&amp;U209&amp;V209&amp;W209&amp;X209&amp;Y209&amp;Z209&amp;AA209&amp;AB209&amp;AC209&amp;AD209&amp;AE209&amp;AF209&amp;AG209&amp;AH209&amp;AI209&amp;AJ209&amp;AK209&amp;AL209&amp;AM209&amp;AN209&amp;AO209&amp;AP209&amp;AQ209="",IF(D209="",IF(B209="",189,"!"),"!"),IF(D209="","!",IF(B209="","!",189)))</f>
        <v>189</v>
      </c>
      <c r="B209" s="71"/>
      <c r="C209" s="72">
        <f t="shared" si="2"/>
      </c>
      <c r="D209" s="73"/>
      <c r="E209" s="74"/>
      <c r="F209" s="75"/>
      <c r="G209" s="75"/>
      <c r="H209" s="76"/>
      <c r="I209" s="76"/>
      <c r="J209" s="77"/>
      <c r="K209" s="76"/>
      <c r="L209" s="76"/>
      <c r="M209" s="77"/>
      <c r="N209" s="76"/>
      <c r="O209" s="76"/>
      <c r="P209" s="76"/>
      <c r="Q209" s="77"/>
      <c r="R209" s="78"/>
      <c r="S209" s="79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1"/>
      <c r="AQ209" s="80"/>
      <c r="AR209" s="80"/>
      <c r="AS209" s="80"/>
      <c r="AT209" s="82"/>
      <c r="AU209" s="176"/>
    </row>
    <row r="210" spans="1:47" s="26" customFormat="1" ht="13.5">
      <c r="A210" s="70">
        <f>IF(E210&amp;F210&amp;G210&amp;H210&amp;I210&amp;J210&amp;K210&amp;L210&amp;M210&amp;N210&amp;O210&amp;P210&amp;Q210&amp;R210&amp;S210&amp;T210&amp;U210&amp;V210&amp;W210&amp;X210&amp;Y210&amp;Z210&amp;AA210&amp;AB210&amp;AC210&amp;AD210&amp;AE210&amp;AF210&amp;AG210&amp;AH210&amp;AI210&amp;AJ210&amp;AK210&amp;AL210&amp;AM210&amp;AN210&amp;AO210&amp;AP210&amp;AQ210="",IF(D210="",IF(B210="",190,"!"),"!"),IF(D210="","!",IF(B210="","!",190)))</f>
        <v>190</v>
      </c>
      <c r="B210" s="71"/>
      <c r="C210" s="72">
        <f t="shared" si="2"/>
      </c>
      <c r="D210" s="73"/>
      <c r="E210" s="74"/>
      <c r="F210" s="75"/>
      <c r="G210" s="75"/>
      <c r="H210" s="76"/>
      <c r="I210" s="76"/>
      <c r="J210" s="77"/>
      <c r="K210" s="76"/>
      <c r="L210" s="76"/>
      <c r="M210" s="77"/>
      <c r="N210" s="76"/>
      <c r="O210" s="76"/>
      <c r="P210" s="76"/>
      <c r="Q210" s="77"/>
      <c r="R210" s="78"/>
      <c r="S210" s="79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1"/>
      <c r="AQ210" s="80"/>
      <c r="AR210" s="80"/>
      <c r="AS210" s="80"/>
      <c r="AT210" s="82"/>
      <c r="AU210" s="176"/>
    </row>
    <row r="211" spans="1:47" s="26" customFormat="1" ht="13.5">
      <c r="A211" s="70">
        <f>IF(E211&amp;F211&amp;G211&amp;H211&amp;I211&amp;J211&amp;K211&amp;L211&amp;M211&amp;N211&amp;O211&amp;P211&amp;Q211&amp;R211&amp;S211&amp;T211&amp;U211&amp;V211&amp;W211&amp;X211&amp;Y211&amp;Z211&amp;AA211&amp;AB211&amp;AC211&amp;AD211&amp;AE211&amp;AF211&amp;AG211&amp;AH211&amp;AI211&amp;AJ211&amp;AK211&amp;AL211&amp;AM211&amp;AN211&amp;AO211&amp;AP211&amp;AQ211="",IF(D211="",IF(B211="",191,"!"),"!"),IF(D211="","!",IF(B211="","!",191)))</f>
        <v>191</v>
      </c>
      <c r="B211" s="71"/>
      <c r="C211" s="72">
        <f t="shared" si="2"/>
      </c>
      <c r="D211" s="73"/>
      <c r="E211" s="74"/>
      <c r="F211" s="75"/>
      <c r="G211" s="75"/>
      <c r="H211" s="76"/>
      <c r="I211" s="76"/>
      <c r="J211" s="77"/>
      <c r="K211" s="76"/>
      <c r="L211" s="76"/>
      <c r="M211" s="77"/>
      <c r="N211" s="76"/>
      <c r="O211" s="76"/>
      <c r="P211" s="76"/>
      <c r="Q211" s="77"/>
      <c r="R211" s="78"/>
      <c r="S211" s="79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1"/>
      <c r="AQ211" s="80"/>
      <c r="AR211" s="80"/>
      <c r="AS211" s="80"/>
      <c r="AT211" s="82"/>
      <c r="AU211" s="176"/>
    </row>
    <row r="212" spans="1:47" s="26" customFormat="1" ht="13.5">
      <c r="A212" s="70">
        <f>IF(E212&amp;F212&amp;G212&amp;H212&amp;I212&amp;J212&amp;K212&amp;L212&amp;M212&amp;N212&amp;O212&amp;P212&amp;Q212&amp;R212&amp;S212&amp;T212&amp;U212&amp;V212&amp;W212&amp;X212&amp;Y212&amp;Z212&amp;AA212&amp;AB212&amp;AC212&amp;AD212&amp;AE212&amp;AF212&amp;AG212&amp;AH212&amp;AI212&amp;AJ212&amp;AK212&amp;AL212&amp;AM212&amp;AN212&amp;AO212&amp;AP212&amp;AQ212="",IF(D212="",IF(B212="",192,"!"),"!"),IF(D212="","!",IF(B212="","!",192)))</f>
        <v>192</v>
      </c>
      <c r="B212" s="71"/>
      <c r="C212" s="72">
        <f t="shared" si="2"/>
      </c>
      <c r="D212" s="73"/>
      <c r="E212" s="74"/>
      <c r="F212" s="75"/>
      <c r="G212" s="75"/>
      <c r="H212" s="76"/>
      <c r="I212" s="76"/>
      <c r="J212" s="77"/>
      <c r="K212" s="76"/>
      <c r="L212" s="76"/>
      <c r="M212" s="77"/>
      <c r="N212" s="76"/>
      <c r="O212" s="76"/>
      <c r="P212" s="76"/>
      <c r="Q212" s="77"/>
      <c r="R212" s="78"/>
      <c r="S212" s="79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1"/>
      <c r="AQ212" s="80"/>
      <c r="AR212" s="80"/>
      <c r="AS212" s="80"/>
      <c r="AT212" s="82"/>
      <c r="AU212" s="176"/>
    </row>
    <row r="213" spans="1:47" s="26" customFormat="1" ht="13.5">
      <c r="A213" s="70">
        <f>IF(E213&amp;F213&amp;G213&amp;H213&amp;I213&amp;J213&amp;K213&amp;L213&amp;M213&amp;N213&amp;O213&amp;P213&amp;Q213&amp;R213&amp;S213&amp;T213&amp;U213&amp;V213&amp;W213&amp;X213&amp;Y213&amp;Z213&amp;AA213&amp;AB213&amp;AC213&amp;AD213&amp;AE213&amp;AF213&amp;AG213&amp;AH213&amp;AI213&amp;AJ213&amp;AK213&amp;AL213&amp;AM213&amp;AN213&amp;AO213&amp;AP213&amp;AQ213="",IF(D213="",IF(B213="",193,"!"),"!"),IF(D213="","!",IF(B213="","!",193)))</f>
        <v>193</v>
      </c>
      <c r="B213" s="71"/>
      <c r="C213" s="72">
        <f aca="true" t="shared" si="3" ref="C213:C276">IF(B213="","","-")</f>
      </c>
      <c r="D213" s="73"/>
      <c r="E213" s="74"/>
      <c r="F213" s="75"/>
      <c r="G213" s="75"/>
      <c r="H213" s="76"/>
      <c r="I213" s="76"/>
      <c r="J213" s="77"/>
      <c r="K213" s="76"/>
      <c r="L213" s="76"/>
      <c r="M213" s="77"/>
      <c r="N213" s="76"/>
      <c r="O213" s="76"/>
      <c r="P213" s="76"/>
      <c r="Q213" s="77"/>
      <c r="R213" s="78"/>
      <c r="S213" s="79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1"/>
      <c r="AQ213" s="80"/>
      <c r="AR213" s="80"/>
      <c r="AS213" s="80"/>
      <c r="AT213" s="82"/>
      <c r="AU213" s="176"/>
    </row>
    <row r="214" spans="1:47" s="26" customFormat="1" ht="13.5">
      <c r="A214" s="70">
        <f>IF(E214&amp;F214&amp;G214&amp;H214&amp;I214&amp;J214&amp;K214&amp;L214&amp;M214&amp;N214&amp;O214&amp;P214&amp;Q214&amp;R214&amp;S214&amp;T214&amp;U214&amp;V214&amp;W214&amp;X214&amp;Y214&amp;Z214&amp;AA214&amp;AB214&amp;AC214&amp;AD214&amp;AE214&amp;AF214&amp;AG214&amp;AH214&amp;AI214&amp;AJ214&amp;AK214&amp;AL214&amp;AM214&amp;AN214&amp;AO214&amp;AP214&amp;AQ214="",IF(D214="",IF(B214="",194,"!"),"!"),IF(D214="","!",IF(B214="","!",194)))</f>
        <v>194</v>
      </c>
      <c r="B214" s="71"/>
      <c r="C214" s="72">
        <f t="shared" si="3"/>
      </c>
      <c r="D214" s="73"/>
      <c r="E214" s="74"/>
      <c r="F214" s="75"/>
      <c r="G214" s="75"/>
      <c r="H214" s="76"/>
      <c r="I214" s="76"/>
      <c r="J214" s="77"/>
      <c r="K214" s="76"/>
      <c r="L214" s="76"/>
      <c r="M214" s="77"/>
      <c r="N214" s="76"/>
      <c r="O214" s="76"/>
      <c r="P214" s="76"/>
      <c r="Q214" s="77"/>
      <c r="R214" s="78"/>
      <c r="S214" s="79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1"/>
      <c r="AQ214" s="80"/>
      <c r="AR214" s="80"/>
      <c r="AS214" s="80"/>
      <c r="AT214" s="82"/>
      <c r="AU214" s="176"/>
    </row>
    <row r="215" spans="1:47" s="26" customFormat="1" ht="13.5">
      <c r="A215" s="70">
        <f>IF(E215&amp;F215&amp;G215&amp;H215&amp;I215&amp;J215&amp;K215&amp;L215&amp;M215&amp;N215&amp;O215&amp;P215&amp;Q215&amp;R215&amp;S215&amp;T215&amp;U215&amp;V215&amp;W215&amp;X215&amp;Y215&amp;Z215&amp;AA215&amp;AB215&amp;AC215&amp;AD215&amp;AE215&amp;AF215&amp;AG215&amp;AH215&amp;AI215&amp;AJ215&amp;AK215&amp;AL215&amp;AM215&amp;AN215&amp;AO215&amp;AP215&amp;AQ215="",IF(D215="",IF(B215="",195,"!"),"!"),IF(D215="","!",IF(B215="","!",195)))</f>
        <v>195</v>
      </c>
      <c r="B215" s="71"/>
      <c r="C215" s="72">
        <f t="shared" si="3"/>
      </c>
      <c r="D215" s="73"/>
      <c r="E215" s="74"/>
      <c r="F215" s="75"/>
      <c r="G215" s="75"/>
      <c r="H215" s="76"/>
      <c r="I215" s="76"/>
      <c r="J215" s="77"/>
      <c r="K215" s="76"/>
      <c r="L215" s="76"/>
      <c r="M215" s="77"/>
      <c r="N215" s="76"/>
      <c r="O215" s="76"/>
      <c r="P215" s="76"/>
      <c r="Q215" s="77"/>
      <c r="R215" s="78"/>
      <c r="S215" s="79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1"/>
      <c r="AQ215" s="80"/>
      <c r="AR215" s="80"/>
      <c r="AS215" s="80"/>
      <c r="AT215" s="82"/>
      <c r="AU215" s="176"/>
    </row>
    <row r="216" spans="1:47" s="26" customFormat="1" ht="13.5">
      <c r="A216" s="70">
        <f>IF(E216&amp;F216&amp;G216&amp;H216&amp;I216&amp;J216&amp;K216&amp;L216&amp;M216&amp;N216&amp;O216&amp;P216&amp;Q216&amp;R216&amp;S216&amp;T216&amp;U216&amp;V216&amp;W216&amp;X216&amp;Y216&amp;Z216&amp;AA216&amp;AB216&amp;AC216&amp;AD216&amp;AE216&amp;AF216&amp;AG216&amp;AH216&amp;AI216&amp;AJ216&amp;AK216&amp;AL216&amp;AM216&amp;AN216&amp;AO216&amp;AP216&amp;AQ216="",IF(D216="",IF(B216="",196,"!"),"!"),IF(D216="","!",IF(B216="","!",196)))</f>
        <v>196</v>
      </c>
      <c r="B216" s="71"/>
      <c r="C216" s="72">
        <f t="shared" si="3"/>
      </c>
      <c r="D216" s="73"/>
      <c r="E216" s="74"/>
      <c r="F216" s="75"/>
      <c r="G216" s="75"/>
      <c r="H216" s="76"/>
      <c r="I216" s="76"/>
      <c r="J216" s="77"/>
      <c r="K216" s="76"/>
      <c r="L216" s="76"/>
      <c r="M216" s="77"/>
      <c r="N216" s="76"/>
      <c r="O216" s="76"/>
      <c r="P216" s="76"/>
      <c r="Q216" s="77"/>
      <c r="R216" s="78"/>
      <c r="S216" s="79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1"/>
      <c r="AQ216" s="80"/>
      <c r="AR216" s="80"/>
      <c r="AS216" s="80"/>
      <c r="AT216" s="82"/>
      <c r="AU216" s="176"/>
    </row>
    <row r="217" spans="1:47" s="26" customFormat="1" ht="13.5">
      <c r="A217" s="70">
        <f>IF(E217&amp;F217&amp;G217&amp;H217&amp;I217&amp;J217&amp;K217&amp;L217&amp;M217&amp;N217&amp;O217&amp;P217&amp;Q217&amp;R217&amp;S217&amp;T217&amp;U217&amp;V217&amp;W217&amp;X217&amp;Y217&amp;Z217&amp;AA217&amp;AB217&amp;AC217&amp;AD217&amp;AE217&amp;AF217&amp;AG217&amp;AH217&amp;AI217&amp;AJ217&amp;AK217&amp;AL217&amp;AM217&amp;AN217&amp;AO217&amp;AP217&amp;AQ217="",IF(D217="",IF(B217="",197,"!"),"!"),IF(D217="","!",IF(B217="","!",197)))</f>
        <v>197</v>
      </c>
      <c r="B217" s="71"/>
      <c r="C217" s="72">
        <f t="shared" si="3"/>
      </c>
      <c r="D217" s="73"/>
      <c r="E217" s="74"/>
      <c r="F217" s="75"/>
      <c r="G217" s="75"/>
      <c r="H217" s="76"/>
      <c r="I217" s="76"/>
      <c r="J217" s="77"/>
      <c r="K217" s="76"/>
      <c r="L217" s="76"/>
      <c r="M217" s="77"/>
      <c r="N217" s="76"/>
      <c r="O217" s="76"/>
      <c r="P217" s="76"/>
      <c r="Q217" s="77"/>
      <c r="R217" s="78"/>
      <c r="S217" s="79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1"/>
      <c r="AQ217" s="80"/>
      <c r="AR217" s="80"/>
      <c r="AS217" s="80"/>
      <c r="AT217" s="82"/>
      <c r="AU217" s="176"/>
    </row>
    <row r="218" spans="1:47" s="26" customFormat="1" ht="13.5">
      <c r="A218" s="70">
        <f>IF(E218&amp;F218&amp;G218&amp;H218&amp;I218&amp;J218&amp;K218&amp;L218&amp;M218&amp;N218&amp;O218&amp;P218&amp;Q218&amp;R218&amp;S218&amp;T218&amp;U218&amp;V218&amp;W218&amp;X218&amp;Y218&amp;Z218&amp;AA218&amp;AB218&amp;AC218&amp;AD218&amp;AE218&amp;AF218&amp;AG218&amp;AH218&amp;AI218&amp;AJ218&amp;AK218&amp;AL218&amp;AM218&amp;AN218&amp;AO218&amp;AP218&amp;AQ218="",IF(D218="",IF(B218="",198,"!"),"!"),IF(D218="","!",IF(B218="","!",198)))</f>
        <v>198</v>
      </c>
      <c r="B218" s="71"/>
      <c r="C218" s="72">
        <f t="shared" si="3"/>
      </c>
      <c r="D218" s="73"/>
      <c r="E218" s="74"/>
      <c r="F218" s="75"/>
      <c r="G218" s="75"/>
      <c r="H218" s="76"/>
      <c r="I218" s="76"/>
      <c r="J218" s="77"/>
      <c r="K218" s="76"/>
      <c r="L218" s="76"/>
      <c r="M218" s="77"/>
      <c r="N218" s="76"/>
      <c r="O218" s="76"/>
      <c r="P218" s="76"/>
      <c r="Q218" s="77"/>
      <c r="R218" s="78"/>
      <c r="S218" s="79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1"/>
      <c r="AQ218" s="80"/>
      <c r="AR218" s="80"/>
      <c r="AS218" s="80"/>
      <c r="AT218" s="82"/>
      <c r="AU218" s="176"/>
    </row>
    <row r="219" spans="1:47" s="26" customFormat="1" ht="13.5">
      <c r="A219" s="70">
        <f>IF(E219&amp;F219&amp;G219&amp;H219&amp;I219&amp;J219&amp;K219&amp;L219&amp;M219&amp;N219&amp;O219&amp;P219&amp;Q219&amp;R219&amp;S219&amp;T219&amp;U219&amp;V219&amp;W219&amp;X219&amp;Y219&amp;Z219&amp;AA219&amp;AB219&amp;AC219&amp;AD219&amp;AE219&amp;AF219&amp;AG219&amp;AH219&amp;AI219&amp;AJ219&amp;AK219&amp;AL219&amp;AM219&amp;AN219&amp;AO219&amp;AP219&amp;AQ219="",IF(D219="",IF(B219="",199,"!"),"!"),IF(D219="","!",IF(B219="","!",199)))</f>
        <v>199</v>
      </c>
      <c r="B219" s="71"/>
      <c r="C219" s="72">
        <f t="shared" si="3"/>
      </c>
      <c r="D219" s="73"/>
      <c r="E219" s="74"/>
      <c r="F219" s="75"/>
      <c r="G219" s="75"/>
      <c r="H219" s="76"/>
      <c r="I219" s="76"/>
      <c r="J219" s="77"/>
      <c r="K219" s="76"/>
      <c r="L219" s="76"/>
      <c r="M219" s="77"/>
      <c r="N219" s="76"/>
      <c r="O219" s="76"/>
      <c r="P219" s="76"/>
      <c r="Q219" s="77"/>
      <c r="R219" s="78"/>
      <c r="S219" s="79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1"/>
      <c r="AQ219" s="80"/>
      <c r="AR219" s="80"/>
      <c r="AS219" s="80"/>
      <c r="AT219" s="82"/>
      <c r="AU219" s="176"/>
    </row>
    <row r="220" spans="1:47" s="26" customFormat="1" ht="13.5">
      <c r="A220" s="70">
        <f>IF(E220&amp;F220&amp;G220&amp;H220&amp;I220&amp;J220&amp;K220&amp;L220&amp;M220&amp;N220&amp;O220&amp;P220&amp;Q220&amp;R220&amp;S220&amp;T220&amp;U220&amp;V220&amp;W220&amp;X220&amp;Y220&amp;Z220&amp;AA220&amp;AB220&amp;AC220&amp;AD220&amp;AE220&amp;AF220&amp;AG220&amp;AH220&amp;AI220&amp;AJ220&amp;AK220&amp;AL220&amp;AM220&amp;AN220&amp;AO220&amp;AP220&amp;AQ220="",IF(D220="",IF(B220="",200,"!"),"!"),IF(D220="","!",IF(B220="","!",200)))</f>
        <v>200</v>
      </c>
      <c r="B220" s="71"/>
      <c r="C220" s="72">
        <f t="shared" si="3"/>
      </c>
      <c r="D220" s="73"/>
      <c r="E220" s="74"/>
      <c r="F220" s="75"/>
      <c r="G220" s="75"/>
      <c r="H220" s="76"/>
      <c r="I220" s="76"/>
      <c r="J220" s="77"/>
      <c r="K220" s="76"/>
      <c r="L220" s="76"/>
      <c r="M220" s="77"/>
      <c r="N220" s="76"/>
      <c r="O220" s="76"/>
      <c r="P220" s="76"/>
      <c r="Q220" s="77"/>
      <c r="R220" s="78"/>
      <c r="S220" s="79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1"/>
      <c r="AQ220" s="80"/>
      <c r="AR220" s="80"/>
      <c r="AS220" s="80"/>
      <c r="AT220" s="82"/>
      <c r="AU220" s="176"/>
    </row>
    <row r="221" spans="1:47" s="26" customFormat="1" ht="13.5">
      <c r="A221" s="70">
        <f>IF(E221&amp;F221&amp;G221&amp;H221&amp;I221&amp;J221&amp;K221&amp;L221&amp;M221&amp;N221&amp;O221&amp;P221&amp;Q221&amp;R221&amp;S221&amp;T221&amp;U221&amp;V221&amp;W221&amp;X221&amp;Y221&amp;Z221&amp;AA221&amp;AB221&amp;AC221&amp;AD221&amp;AE221&amp;AF221&amp;AG221&amp;AH221&amp;AI221&amp;AJ221&amp;AK221&amp;AL221&amp;AM221&amp;AN221&amp;AO221&amp;AP221&amp;AQ221="",IF(D221="",IF(B221="",201,"!"),"!"),IF(D221="","!",IF(B221="","!",201)))</f>
        <v>201</v>
      </c>
      <c r="B221" s="71"/>
      <c r="C221" s="72">
        <f t="shared" si="3"/>
      </c>
      <c r="D221" s="73"/>
      <c r="E221" s="74"/>
      <c r="F221" s="75"/>
      <c r="G221" s="75"/>
      <c r="H221" s="76"/>
      <c r="I221" s="76"/>
      <c r="J221" s="77"/>
      <c r="K221" s="76"/>
      <c r="L221" s="76"/>
      <c r="M221" s="77"/>
      <c r="N221" s="76"/>
      <c r="O221" s="76"/>
      <c r="P221" s="76"/>
      <c r="Q221" s="77"/>
      <c r="R221" s="78"/>
      <c r="S221" s="79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1"/>
      <c r="AQ221" s="80"/>
      <c r="AR221" s="80"/>
      <c r="AS221" s="80"/>
      <c r="AT221" s="82"/>
      <c r="AU221" s="176"/>
    </row>
    <row r="222" spans="1:47" s="26" customFormat="1" ht="13.5">
      <c r="A222" s="70">
        <f>IF(E222&amp;F222&amp;G222&amp;H222&amp;I222&amp;J222&amp;K222&amp;L222&amp;M222&amp;N222&amp;O222&amp;P222&amp;Q222&amp;R222&amp;S222&amp;T222&amp;U222&amp;V222&amp;W222&amp;X222&amp;Y222&amp;Z222&amp;AA222&amp;AB222&amp;AC222&amp;AD222&amp;AE222&amp;AF222&amp;AG222&amp;AH222&amp;AI222&amp;AJ222&amp;AK222&amp;AL222&amp;AM222&amp;AN222&amp;AO222&amp;AP222&amp;AQ222="",IF(D222="",IF(B222="",202,"!"),"!"),IF(D222="","!",IF(B222="","!",202)))</f>
        <v>202</v>
      </c>
      <c r="B222" s="71"/>
      <c r="C222" s="72">
        <f t="shared" si="3"/>
      </c>
      <c r="D222" s="73"/>
      <c r="E222" s="74"/>
      <c r="F222" s="75"/>
      <c r="G222" s="75"/>
      <c r="H222" s="76"/>
      <c r="I222" s="76"/>
      <c r="J222" s="77"/>
      <c r="K222" s="76"/>
      <c r="L222" s="76"/>
      <c r="M222" s="77"/>
      <c r="N222" s="76"/>
      <c r="O222" s="76"/>
      <c r="P222" s="76"/>
      <c r="Q222" s="77"/>
      <c r="R222" s="78"/>
      <c r="S222" s="79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1"/>
      <c r="AQ222" s="80"/>
      <c r="AR222" s="80"/>
      <c r="AS222" s="80"/>
      <c r="AT222" s="82"/>
      <c r="AU222" s="176"/>
    </row>
    <row r="223" spans="1:47" s="26" customFormat="1" ht="13.5">
      <c r="A223" s="70">
        <f>IF(E223&amp;F223&amp;G223&amp;H223&amp;I223&amp;J223&amp;K223&amp;L223&amp;M223&amp;N223&amp;O223&amp;P223&amp;Q223&amp;R223&amp;S223&amp;T223&amp;U223&amp;V223&amp;W223&amp;X223&amp;Y223&amp;Z223&amp;AA223&amp;AB223&amp;AC223&amp;AD223&amp;AE223&amp;AF223&amp;AG223&amp;AH223&amp;AI223&amp;AJ223&amp;AK223&amp;AL223&amp;AM223&amp;AN223&amp;AO223&amp;AP223&amp;AQ223="",IF(D223="",IF(B223="",203,"!"),"!"),IF(D223="","!",IF(B223="","!",203)))</f>
        <v>203</v>
      </c>
      <c r="B223" s="71"/>
      <c r="C223" s="72">
        <f t="shared" si="3"/>
      </c>
      <c r="D223" s="73"/>
      <c r="E223" s="74"/>
      <c r="F223" s="75"/>
      <c r="G223" s="75"/>
      <c r="H223" s="76"/>
      <c r="I223" s="76"/>
      <c r="J223" s="77"/>
      <c r="K223" s="76"/>
      <c r="L223" s="76"/>
      <c r="M223" s="77"/>
      <c r="N223" s="76"/>
      <c r="O223" s="76"/>
      <c r="P223" s="76"/>
      <c r="Q223" s="77"/>
      <c r="R223" s="78"/>
      <c r="S223" s="79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1"/>
      <c r="AQ223" s="80"/>
      <c r="AR223" s="80"/>
      <c r="AS223" s="80"/>
      <c r="AT223" s="82"/>
      <c r="AU223" s="176"/>
    </row>
    <row r="224" spans="1:47" s="26" customFormat="1" ht="13.5">
      <c r="A224" s="70">
        <f>IF(E224&amp;F224&amp;G224&amp;H224&amp;I224&amp;J224&amp;K224&amp;L224&amp;M224&amp;N224&amp;O224&amp;P224&amp;Q224&amp;R224&amp;S224&amp;T224&amp;U224&amp;V224&amp;W224&amp;X224&amp;Y224&amp;Z224&amp;AA224&amp;AB224&amp;AC224&amp;AD224&amp;AE224&amp;AF224&amp;AG224&amp;AH224&amp;AI224&amp;AJ224&amp;AK224&amp;AL224&amp;AM224&amp;AN224&amp;AO224&amp;AP224&amp;AQ224="",IF(D224="",IF(B224="",204,"!"),"!"),IF(D224="","!",IF(B224="","!",204)))</f>
        <v>204</v>
      </c>
      <c r="B224" s="71"/>
      <c r="C224" s="72">
        <f t="shared" si="3"/>
      </c>
      <c r="D224" s="73"/>
      <c r="E224" s="74"/>
      <c r="F224" s="75"/>
      <c r="G224" s="75"/>
      <c r="H224" s="76"/>
      <c r="I224" s="76"/>
      <c r="J224" s="77"/>
      <c r="K224" s="76"/>
      <c r="L224" s="76"/>
      <c r="M224" s="77"/>
      <c r="N224" s="76"/>
      <c r="O224" s="76"/>
      <c r="P224" s="76"/>
      <c r="Q224" s="77"/>
      <c r="R224" s="78"/>
      <c r="S224" s="79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1"/>
      <c r="AQ224" s="80"/>
      <c r="AR224" s="80"/>
      <c r="AS224" s="80"/>
      <c r="AT224" s="82"/>
      <c r="AU224" s="176"/>
    </row>
    <row r="225" spans="1:47" s="26" customFormat="1" ht="13.5">
      <c r="A225" s="70">
        <f>IF(E225&amp;F225&amp;G225&amp;H225&amp;I225&amp;J225&amp;K225&amp;L225&amp;M225&amp;N225&amp;O225&amp;P225&amp;Q225&amp;R225&amp;S225&amp;T225&amp;U225&amp;V225&amp;W225&amp;X225&amp;Y225&amp;Z225&amp;AA225&amp;AB225&amp;AC225&amp;AD225&amp;AE225&amp;AF225&amp;AG225&amp;AH225&amp;AI225&amp;AJ225&amp;AK225&amp;AL225&amp;AM225&amp;AN225&amp;AO225&amp;AP225&amp;AQ225="",IF(D225="",IF(B225="",205,"!"),"!"),IF(D225="","!",IF(B225="","!",205)))</f>
        <v>205</v>
      </c>
      <c r="B225" s="71"/>
      <c r="C225" s="72">
        <f t="shared" si="3"/>
      </c>
      <c r="D225" s="73"/>
      <c r="E225" s="74"/>
      <c r="F225" s="75"/>
      <c r="G225" s="75"/>
      <c r="H225" s="76"/>
      <c r="I225" s="76"/>
      <c r="J225" s="77"/>
      <c r="K225" s="76"/>
      <c r="L225" s="76"/>
      <c r="M225" s="77"/>
      <c r="N225" s="76"/>
      <c r="O225" s="76"/>
      <c r="P225" s="76"/>
      <c r="Q225" s="77"/>
      <c r="R225" s="78"/>
      <c r="S225" s="79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1"/>
      <c r="AQ225" s="80"/>
      <c r="AR225" s="80"/>
      <c r="AS225" s="80"/>
      <c r="AT225" s="82"/>
      <c r="AU225" s="176"/>
    </row>
    <row r="226" spans="1:47" s="26" customFormat="1" ht="13.5">
      <c r="A226" s="70">
        <f>IF(E226&amp;F226&amp;G226&amp;H226&amp;I226&amp;J226&amp;K226&amp;L226&amp;M226&amp;N226&amp;O226&amp;P226&amp;Q226&amp;R226&amp;S226&amp;T226&amp;U226&amp;V226&amp;W226&amp;X226&amp;Y226&amp;Z226&amp;AA226&amp;AB226&amp;AC226&amp;AD226&amp;AE226&amp;AF226&amp;AG226&amp;AH226&amp;AI226&amp;AJ226&amp;AK226&amp;AL226&amp;AM226&amp;AN226&amp;AO226&amp;AP226&amp;AQ226="",IF(D226="",IF(B226="",206,"!"),"!"),IF(D226="","!",IF(B226="","!",206)))</f>
        <v>206</v>
      </c>
      <c r="B226" s="71"/>
      <c r="C226" s="72">
        <f t="shared" si="3"/>
      </c>
      <c r="D226" s="73"/>
      <c r="E226" s="74"/>
      <c r="F226" s="75"/>
      <c r="G226" s="75"/>
      <c r="H226" s="76"/>
      <c r="I226" s="76"/>
      <c r="J226" s="77"/>
      <c r="K226" s="76"/>
      <c r="L226" s="76"/>
      <c r="M226" s="77"/>
      <c r="N226" s="76"/>
      <c r="O226" s="76"/>
      <c r="P226" s="76"/>
      <c r="Q226" s="77"/>
      <c r="R226" s="78"/>
      <c r="S226" s="79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1"/>
      <c r="AQ226" s="80"/>
      <c r="AR226" s="80"/>
      <c r="AS226" s="80"/>
      <c r="AT226" s="82"/>
      <c r="AU226" s="176"/>
    </row>
    <row r="227" spans="1:47" s="26" customFormat="1" ht="13.5">
      <c r="A227" s="70">
        <f>IF(E227&amp;F227&amp;G227&amp;H227&amp;I227&amp;J227&amp;K227&amp;L227&amp;M227&amp;N227&amp;O227&amp;P227&amp;Q227&amp;R227&amp;S227&amp;T227&amp;U227&amp;V227&amp;W227&amp;X227&amp;Y227&amp;Z227&amp;AA227&amp;AB227&amp;AC227&amp;AD227&amp;AE227&amp;AF227&amp;AG227&amp;AH227&amp;AI227&amp;AJ227&amp;AK227&amp;AL227&amp;AM227&amp;AN227&amp;AO227&amp;AP227&amp;AQ227="",IF(D227="",IF(B227="",207,"!"),"!"),IF(D227="","!",IF(B227="","!",207)))</f>
        <v>207</v>
      </c>
      <c r="B227" s="71"/>
      <c r="C227" s="72">
        <f t="shared" si="3"/>
      </c>
      <c r="D227" s="73"/>
      <c r="E227" s="74"/>
      <c r="F227" s="75"/>
      <c r="G227" s="75"/>
      <c r="H227" s="76"/>
      <c r="I227" s="76"/>
      <c r="J227" s="77"/>
      <c r="K227" s="76"/>
      <c r="L227" s="76"/>
      <c r="M227" s="77"/>
      <c r="N227" s="76"/>
      <c r="O227" s="76"/>
      <c r="P227" s="76"/>
      <c r="Q227" s="77"/>
      <c r="R227" s="78"/>
      <c r="S227" s="79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1"/>
      <c r="AQ227" s="80"/>
      <c r="AR227" s="80"/>
      <c r="AS227" s="80"/>
      <c r="AT227" s="82"/>
      <c r="AU227" s="176"/>
    </row>
    <row r="228" spans="1:47" s="26" customFormat="1" ht="13.5">
      <c r="A228" s="70">
        <f>IF(E228&amp;F228&amp;G228&amp;H228&amp;I228&amp;J228&amp;K228&amp;L228&amp;M228&amp;N228&amp;O228&amp;P228&amp;Q228&amp;R228&amp;S228&amp;T228&amp;U228&amp;V228&amp;W228&amp;X228&amp;Y228&amp;Z228&amp;AA228&amp;AB228&amp;AC228&amp;AD228&amp;AE228&amp;AF228&amp;AG228&amp;AH228&amp;AI228&amp;AJ228&amp;AK228&amp;AL228&amp;AM228&amp;AN228&amp;AO228&amp;AP228&amp;AQ228="",IF(D228="",IF(B228="",208,"!"),"!"),IF(D228="","!",IF(B228="","!",208)))</f>
        <v>208</v>
      </c>
      <c r="B228" s="71"/>
      <c r="C228" s="72">
        <f t="shared" si="3"/>
      </c>
      <c r="D228" s="73"/>
      <c r="E228" s="74"/>
      <c r="F228" s="75"/>
      <c r="G228" s="75"/>
      <c r="H228" s="76"/>
      <c r="I228" s="76"/>
      <c r="J228" s="77"/>
      <c r="K228" s="76"/>
      <c r="L228" s="76"/>
      <c r="M228" s="77"/>
      <c r="N228" s="76"/>
      <c r="O228" s="76"/>
      <c r="P228" s="76"/>
      <c r="Q228" s="77"/>
      <c r="R228" s="78"/>
      <c r="S228" s="79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1"/>
      <c r="AQ228" s="80"/>
      <c r="AR228" s="80"/>
      <c r="AS228" s="80"/>
      <c r="AT228" s="82"/>
      <c r="AU228" s="176"/>
    </row>
    <row r="229" spans="1:47" s="26" customFormat="1" ht="13.5">
      <c r="A229" s="70">
        <f>IF(E229&amp;F229&amp;G229&amp;H229&amp;I229&amp;J229&amp;K229&amp;L229&amp;M229&amp;N229&amp;O229&amp;P229&amp;Q229&amp;R229&amp;S229&amp;T229&amp;U229&amp;V229&amp;W229&amp;X229&amp;Y229&amp;Z229&amp;AA229&amp;AB229&amp;AC229&amp;AD229&amp;AE229&amp;AF229&amp;AG229&amp;AH229&amp;AI229&amp;AJ229&amp;AK229&amp;AL229&amp;AM229&amp;AN229&amp;AO229&amp;AP229&amp;AQ229="",IF(D229="",IF(B229="",209,"!"),"!"),IF(D229="","!",IF(B229="","!",209)))</f>
        <v>209</v>
      </c>
      <c r="B229" s="71"/>
      <c r="C229" s="72">
        <f t="shared" si="3"/>
      </c>
      <c r="D229" s="73"/>
      <c r="E229" s="74"/>
      <c r="F229" s="75"/>
      <c r="G229" s="75"/>
      <c r="H229" s="76"/>
      <c r="I229" s="76"/>
      <c r="J229" s="77"/>
      <c r="K229" s="76"/>
      <c r="L229" s="76"/>
      <c r="M229" s="77"/>
      <c r="N229" s="76"/>
      <c r="O229" s="76"/>
      <c r="P229" s="76"/>
      <c r="Q229" s="77"/>
      <c r="R229" s="78"/>
      <c r="S229" s="79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1"/>
      <c r="AQ229" s="80"/>
      <c r="AR229" s="80"/>
      <c r="AS229" s="80"/>
      <c r="AT229" s="82"/>
      <c r="AU229" s="176"/>
    </row>
    <row r="230" spans="1:47" s="26" customFormat="1" ht="13.5">
      <c r="A230" s="70">
        <f>IF(E230&amp;F230&amp;G230&amp;H230&amp;I230&amp;J230&amp;K230&amp;L230&amp;M230&amp;N230&amp;O230&amp;P230&amp;Q230&amp;R230&amp;S230&amp;T230&amp;U230&amp;V230&amp;W230&amp;X230&amp;Y230&amp;Z230&amp;AA230&amp;AB230&amp;AC230&amp;AD230&amp;AE230&amp;AF230&amp;AG230&amp;AH230&amp;AI230&amp;AJ230&amp;AK230&amp;AL230&amp;AM230&amp;AN230&amp;AO230&amp;AP230&amp;AQ230="",IF(D230="",IF(B230="",210,"!"),"!"),IF(D230="","!",IF(B230="","!",210)))</f>
        <v>210</v>
      </c>
      <c r="B230" s="71"/>
      <c r="C230" s="72">
        <f t="shared" si="3"/>
      </c>
      <c r="D230" s="73"/>
      <c r="E230" s="74"/>
      <c r="F230" s="75"/>
      <c r="G230" s="75"/>
      <c r="H230" s="76"/>
      <c r="I230" s="76"/>
      <c r="J230" s="77"/>
      <c r="K230" s="76"/>
      <c r="L230" s="76"/>
      <c r="M230" s="77"/>
      <c r="N230" s="76"/>
      <c r="O230" s="76"/>
      <c r="P230" s="76"/>
      <c r="Q230" s="77"/>
      <c r="R230" s="78"/>
      <c r="S230" s="79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1"/>
      <c r="AQ230" s="80"/>
      <c r="AR230" s="80"/>
      <c r="AS230" s="80"/>
      <c r="AT230" s="82"/>
      <c r="AU230" s="176"/>
    </row>
    <row r="231" spans="1:47" s="26" customFormat="1" ht="13.5">
      <c r="A231" s="70">
        <f>IF(E231&amp;F231&amp;G231&amp;H231&amp;I231&amp;J231&amp;K231&amp;L231&amp;M231&amp;N231&amp;O231&amp;P231&amp;Q231&amp;R231&amp;S231&amp;T231&amp;U231&amp;V231&amp;W231&amp;X231&amp;Y231&amp;Z231&amp;AA231&amp;AB231&amp;AC231&amp;AD231&amp;AE231&amp;AF231&amp;AG231&amp;AH231&amp;AI231&amp;AJ231&amp;AK231&amp;AL231&amp;AM231&amp;AN231&amp;AO231&amp;AP231&amp;AQ231="",IF(D231="",IF(B231="",211,"!"),"!"),IF(D231="","!",IF(B231="","!",211)))</f>
        <v>211</v>
      </c>
      <c r="B231" s="71"/>
      <c r="C231" s="72">
        <f t="shared" si="3"/>
      </c>
      <c r="D231" s="73"/>
      <c r="E231" s="74"/>
      <c r="F231" s="75"/>
      <c r="G231" s="75"/>
      <c r="H231" s="76"/>
      <c r="I231" s="76"/>
      <c r="J231" s="77"/>
      <c r="K231" s="76"/>
      <c r="L231" s="76"/>
      <c r="M231" s="77"/>
      <c r="N231" s="76"/>
      <c r="O231" s="76"/>
      <c r="P231" s="76"/>
      <c r="Q231" s="77"/>
      <c r="R231" s="78"/>
      <c r="S231" s="79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1"/>
      <c r="AQ231" s="80"/>
      <c r="AR231" s="80"/>
      <c r="AS231" s="80"/>
      <c r="AT231" s="82"/>
      <c r="AU231" s="176"/>
    </row>
    <row r="232" spans="1:47" s="26" customFormat="1" ht="13.5">
      <c r="A232" s="70">
        <f>IF(E232&amp;F232&amp;G232&amp;H232&amp;I232&amp;J232&amp;K232&amp;L232&amp;M232&amp;N232&amp;O232&amp;P232&amp;Q232&amp;R232&amp;S232&amp;T232&amp;U232&amp;V232&amp;W232&amp;X232&amp;Y232&amp;Z232&amp;AA232&amp;AB232&amp;AC232&amp;AD232&amp;AE232&amp;AF232&amp;AG232&amp;AH232&amp;AI232&amp;AJ232&amp;AK232&amp;AL232&amp;AM232&amp;AN232&amp;AO232&amp;AP232&amp;AQ232="",IF(D232="",IF(B232="",212,"!"),"!"),IF(D232="","!",IF(B232="","!",212)))</f>
        <v>212</v>
      </c>
      <c r="B232" s="71"/>
      <c r="C232" s="72">
        <f t="shared" si="3"/>
      </c>
      <c r="D232" s="73"/>
      <c r="E232" s="74"/>
      <c r="F232" s="75"/>
      <c r="G232" s="75"/>
      <c r="H232" s="76"/>
      <c r="I232" s="76"/>
      <c r="J232" s="77"/>
      <c r="K232" s="76"/>
      <c r="L232" s="76"/>
      <c r="M232" s="77"/>
      <c r="N232" s="76"/>
      <c r="O232" s="76"/>
      <c r="P232" s="76"/>
      <c r="Q232" s="77"/>
      <c r="R232" s="78"/>
      <c r="S232" s="79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1"/>
      <c r="AQ232" s="80"/>
      <c r="AR232" s="80"/>
      <c r="AS232" s="80"/>
      <c r="AT232" s="82"/>
      <c r="AU232" s="176"/>
    </row>
    <row r="233" spans="1:47" s="26" customFormat="1" ht="13.5">
      <c r="A233" s="70">
        <f>IF(E233&amp;F233&amp;G233&amp;H233&amp;I233&amp;J233&amp;K233&amp;L233&amp;M233&amp;N233&amp;O233&amp;P233&amp;Q233&amp;R233&amp;S233&amp;T233&amp;U233&amp;V233&amp;W233&amp;X233&amp;Y233&amp;Z233&amp;AA233&amp;AB233&amp;AC233&amp;AD233&amp;AE233&amp;AF233&amp;AG233&amp;AH233&amp;AI233&amp;AJ233&amp;AK233&amp;AL233&amp;AM233&amp;AN233&amp;AO233&amp;AP233&amp;AQ233="",IF(D233="",IF(B233="",213,"!"),"!"),IF(D233="","!",IF(B233="","!",213)))</f>
        <v>213</v>
      </c>
      <c r="B233" s="71"/>
      <c r="C233" s="72">
        <f t="shared" si="3"/>
      </c>
      <c r="D233" s="73"/>
      <c r="E233" s="74"/>
      <c r="F233" s="75"/>
      <c r="G233" s="75"/>
      <c r="H233" s="76"/>
      <c r="I233" s="76"/>
      <c r="J233" s="77"/>
      <c r="K233" s="76"/>
      <c r="L233" s="76"/>
      <c r="M233" s="77"/>
      <c r="N233" s="76"/>
      <c r="O233" s="76"/>
      <c r="P233" s="76"/>
      <c r="Q233" s="77"/>
      <c r="R233" s="78"/>
      <c r="S233" s="79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1"/>
      <c r="AQ233" s="80"/>
      <c r="AR233" s="80"/>
      <c r="AS233" s="80"/>
      <c r="AT233" s="82"/>
      <c r="AU233" s="176"/>
    </row>
    <row r="234" spans="1:47" s="26" customFormat="1" ht="13.5">
      <c r="A234" s="70">
        <f>IF(E234&amp;F234&amp;G234&amp;H234&amp;I234&amp;J234&amp;K234&amp;L234&amp;M234&amp;N234&amp;O234&amp;P234&amp;Q234&amp;R234&amp;S234&amp;T234&amp;U234&amp;V234&amp;W234&amp;X234&amp;Y234&amp;Z234&amp;AA234&amp;AB234&amp;AC234&amp;AD234&amp;AE234&amp;AF234&amp;AG234&amp;AH234&amp;AI234&amp;AJ234&amp;AK234&amp;AL234&amp;AM234&amp;AN234&amp;AO234&amp;AP234&amp;AQ234="",IF(D234="",IF(B234="",214,"!"),"!"),IF(D234="","!",IF(B234="","!",214)))</f>
        <v>214</v>
      </c>
      <c r="B234" s="71"/>
      <c r="C234" s="72">
        <f t="shared" si="3"/>
      </c>
      <c r="D234" s="73"/>
      <c r="E234" s="74"/>
      <c r="F234" s="75"/>
      <c r="G234" s="75"/>
      <c r="H234" s="76"/>
      <c r="I234" s="76"/>
      <c r="J234" s="77"/>
      <c r="K234" s="76"/>
      <c r="L234" s="76"/>
      <c r="M234" s="77"/>
      <c r="N234" s="76"/>
      <c r="O234" s="76"/>
      <c r="P234" s="76"/>
      <c r="Q234" s="77"/>
      <c r="R234" s="78"/>
      <c r="S234" s="79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1"/>
      <c r="AQ234" s="80"/>
      <c r="AR234" s="80"/>
      <c r="AS234" s="80"/>
      <c r="AT234" s="82"/>
      <c r="AU234" s="176"/>
    </row>
    <row r="235" spans="1:47" s="26" customFormat="1" ht="13.5">
      <c r="A235" s="70">
        <f>IF(E235&amp;F235&amp;G235&amp;H235&amp;I235&amp;J235&amp;K235&amp;L235&amp;M235&amp;N235&amp;O235&amp;P235&amp;Q235&amp;R235&amp;S235&amp;T235&amp;U235&amp;V235&amp;W235&amp;X235&amp;Y235&amp;Z235&amp;AA235&amp;AB235&amp;AC235&amp;AD235&amp;AE235&amp;AF235&amp;AG235&amp;AH235&amp;AI235&amp;AJ235&amp;AK235&amp;AL235&amp;AM235&amp;AN235&amp;AO235&amp;AP235&amp;AQ235="",IF(D235="",IF(B235="",215,"!"),"!"),IF(D235="","!",IF(B235="","!",215)))</f>
        <v>215</v>
      </c>
      <c r="B235" s="71"/>
      <c r="C235" s="72">
        <f t="shared" si="3"/>
      </c>
      <c r="D235" s="73"/>
      <c r="E235" s="74"/>
      <c r="F235" s="75"/>
      <c r="G235" s="75"/>
      <c r="H235" s="76"/>
      <c r="I235" s="76"/>
      <c r="J235" s="77"/>
      <c r="K235" s="76"/>
      <c r="L235" s="76"/>
      <c r="M235" s="77"/>
      <c r="N235" s="76"/>
      <c r="O235" s="76"/>
      <c r="P235" s="76"/>
      <c r="Q235" s="77"/>
      <c r="R235" s="78"/>
      <c r="S235" s="79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1"/>
      <c r="AQ235" s="80"/>
      <c r="AR235" s="80"/>
      <c r="AS235" s="80"/>
      <c r="AT235" s="82"/>
      <c r="AU235" s="176"/>
    </row>
    <row r="236" spans="1:47" s="26" customFormat="1" ht="13.5">
      <c r="A236" s="70">
        <f>IF(E236&amp;F236&amp;G236&amp;H236&amp;I236&amp;J236&amp;K236&amp;L236&amp;M236&amp;N236&amp;O236&amp;P236&amp;Q236&amp;R236&amp;S236&amp;T236&amp;U236&amp;V236&amp;W236&amp;X236&amp;Y236&amp;Z236&amp;AA236&amp;AB236&amp;AC236&amp;AD236&amp;AE236&amp;AF236&amp;AG236&amp;AH236&amp;AI236&amp;AJ236&amp;AK236&amp;AL236&amp;AM236&amp;AN236&amp;AO236&amp;AP236&amp;AQ236="",IF(D236="",IF(B236="",216,"!"),"!"),IF(D236="","!",IF(B236="","!",216)))</f>
        <v>216</v>
      </c>
      <c r="B236" s="71"/>
      <c r="C236" s="72">
        <f t="shared" si="3"/>
      </c>
      <c r="D236" s="73"/>
      <c r="E236" s="74"/>
      <c r="F236" s="75"/>
      <c r="G236" s="75"/>
      <c r="H236" s="76"/>
      <c r="I236" s="76"/>
      <c r="J236" s="77"/>
      <c r="K236" s="76"/>
      <c r="L236" s="76"/>
      <c r="M236" s="77"/>
      <c r="N236" s="76"/>
      <c r="O236" s="76"/>
      <c r="P236" s="76"/>
      <c r="Q236" s="77"/>
      <c r="R236" s="78"/>
      <c r="S236" s="79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1"/>
      <c r="AQ236" s="80"/>
      <c r="AR236" s="80"/>
      <c r="AS236" s="80"/>
      <c r="AT236" s="82"/>
      <c r="AU236" s="176"/>
    </row>
    <row r="237" spans="1:47" s="26" customFormat="1" ht="13.5">
      <c r="A237" s="70">
        <f>IF(E237&amp;F237&amp;G237&amp;H237&amp;I237&amp;J237&amp;K237&amp;L237&amp;M237&amp;N237&amp;O237&amp;P237&amp;Q237&amp;R237&amp;S237&amp;T237&amp;U237&amp;V237&amp;W237&amp;X237&amp;Y237&amp;Z237&amp;AA237&amp;AB237&amp;AC237&amp;AD237&amp;AE237&amp;AF237&amp;AG237&amp;AH237&amp;AI237&amp;AJ237&amp;AK237&amp;AL237&amp;AM237&amp;AN237&amp;AO237&amp;AP237&amp;AQ237="",IF(D237="",IF(B237="",217,"!"),"!"),IF(D237="","!",IF(B237="","!",217)))</f>
        <v>217</v>
      </c>
      <c r="B237" s="71"/>
      <c r="C237" s="72">
        <f t="shared" si="3"/>
      </c>
      <c r="D237" s="73"/>
      <c r="E237" s="74"/>
      <c r="F237" s="75"/>
      <c r="G237" s="75"/>
      <c r="H237" s="76"/>
      <c r="I237" s="76"/>
      <c r="J237" s="77"/>
      <c r="K237" s="76"/>
      <c r="L237" s="76"/>
      <c r="M237" s="77"/>
      <c r="N237" s="76"/>
      <c r="O237" s="76"/>
      <c r="P237" s="76"/>
      <c r="Q237" s="77"/>
      <c r="R237" s="78"/>
      <c r="S237" s="79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1"/>
      <c r="AQ237" s="80"/>
      <c r="AR237" s="80"/>
      <c r="AS237" s="80"/>
      <c r="AT237" s="82"/>
      <c r="AU237" s="176"/>
    </row>
    <row r="238" spans="1:47" s="26" customFormat="1" ht="13.5">
      <c r="A238" s="70">
        <f>IF(E238&amp;F238&amp;G238&amp;H238&amp;I238&amp;J238&amp;K238&amp;L238&amp;M238&amp;N238&amp;O238&amp;P238&amp;Q238&amp;R238&amp;S238&amp;T238&amp;U238&amp;V238&amp;W238&amp;X238&amp;Y238&amp;Z238&amp;AA238&amp;AB238&amp;AC238&amp;AD238&amp;AE238&amp;AF238&amp;AG238&amp;AH238&amp;AI238&amp;AJ238&amp;AK238&amp;AL238&amp;AM238&amp;AN238&amp;AO238&amp;AP238&amp;AQ238="",IF(D238="",IF(B238="",218,"!"),"!"),IF(D238="","!",IF(B238="","!",218)))</f>
        <v>218</v>
      </c>
      <c r="B238" s="71"/>
      <c r="C238" s="72">
        <f t="shared" si="3"/>
      </c>
      <c r="D238" s="73"/>
      <c r="E238" s="74"/>
      <c r="F238" s="75"/>
      <c r="G238" s="75"/>
      <c r="H238" s="76"/>
      <c r="I238" s="76"/>
      <c r="J238" s="77"/>
      <c r="K238" s="76"/>
      <c r="L238" s="76"/>
      <c r="M238" s="77"/>
      <c r="N238" s="76"/>
      <c r="O238" s="76"/>
      <c r="P238" s="76"/>
      <c r="Q238" s="77"/>
      <c r="R238" s="78"/>
      <c r="S238" s="79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1"/>
      <c r="AQ238" s="80"/>
      <c r="AR238" s="80"/>
      <c r="AS238" s="80"/>
      <c r="AT238" s="82"/>
      <c r="AU238" s="176"/>
    </row>
    <row r="239" spans="1:47" s="26" customFormat="1" ht="13.5">
      <c r="A239" s="70">
        <f>IF(E239&amp;F239&amp;G239&amp;H239&amp;I239&amp;J239&amp;K239&amp;L239&amp;M239&amp;N239&amp;O239&amp;P239&amp;Q239&amp;R239&amp;S239&amp;T239&amp;U239&amp;V239&amp;W239&amp;X239&amp;Y239&amp;Z239&amp;AA239&amp;AB239&amp;AC239&amp;AD239&amp;AE239&amp;AF239&amp;AG239&amp;AH239&amp;AI239&amp;AJ239&amp;AK239&amp;AL239&amp;AM239&amp;AN239&amp;AO239&amp;AP239&amp;AQ239="",IF(D239="",IF(B239="",219,"!"),"!"),IF(D239="","!",IF(B239="","!",219)))</f>
        <v>219</v>
      </c>
      <c r="B239" s="71"/>
      <c r="C239" s="72">
        <f t="shared" si="3"/>
      </c>
      <c r="D239" s="73"/>
      <c r="E239" s="74"/>
      <c r="F239" s="75"/>
      <c r="G239" s="75"/>
      <c r="H239" s="76"/>
      <c r="I239" s="76"/>
      <c r="J239" s="77"/>
      <c r="K239" s="76"/>
      <c r="L239" s="76"/>
      <c r="M239" s="77"/>
      <c r="N239" s="76"/>
      <c r="O239" s="76"/>
      <c r="P239" s="76"/>
      <c r="Q239" s="77"/>
      <c r="R239" s="78"/>
      <c r="S239" s="79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1"/>
      <c r="AQ239" s="80"/>
      <c r="AR239" s="80"/>
      <c r="AS239" s="80"/>
      <c r="AT239" s="82"/>
      <c r="AU239" s="176"/>
    </row>
    <row r="240" spans="1:47" s="26" customFormat="1" ht="13.5">
      <c r="A240" s="70">
        <f>IF(E240&amp;F240&amp;G240&amp;H240&amp;I240&amp;J240&amp;K240&amp;L240&amp;M240&amp;N240&amp;O240&amp;P240&amp;Q240&amp;R240&amp;S240&amp;T240&amp;U240&amp;V240&amp;W240&amp;X240&amp;Y240&amp;Z240&amp;AA240&amp;AB240&amp;AC240&amp;AD240&amp;AE240&amp;AF240&amp;AG240&amp;AH240&amp;AI240&amp;AJ240&amp;AK240&amp;AL240&amp;AM240&amp;AN240&amp;AO240&amp;AP240&amp;AQ240="",IF(D240="",IF(B240="",220,"!"),"!"),IF(D240="","!",IF(B240="","!",220)))</f>
        <v>220</v>
      </c>
      <c r="B240" s="71"/>
      <c r="C240" s="72">
        <f t="shared" si="3"/>
      </c>
      <c r="D240" s="73"/>
      <c r="E240" s="74"/>
      <c r="F240" s="75"/>
      <c r="G240" s="75"/>
      <c r="H240" s="76"/>
      <c r="I240" s="76"/>
      <c r="J240" s="77"/>
      <c r="K240" s="76"/>
      <c r="L240" s="76"/>
      <c r="M240" s="77"/>
      <c r="N240" s="76"/>
      <c r="O240" s="76"/>
      <c r="P240" s="76"/>
      <c r="Q240" s="77"/>
      <c r="R240" s="78"/>
      <c r="S240" s="79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1"/>
      <c r="AQ240" s="80"/>
      <c r="AR240" s="80"/>
      <c r="AS240" s="80"/>
      <c r="AT240" s="82"/>
      <c r="AU240" s="176"/>
    </row>
    <row r="241" spans="1:47" s="26" customFormat="1" ht="13.5">
      <c r="A241" s="70">
        <f>IF(E241&amp;F241&amp;G241&amp;H241&amp;I241&amp;J241&amp;K241&amp;L241&amp;M241&amp;N241&amp;O241&amp;P241&amp;Q241&amp;R241&amp;S241&amp;T241&amp;U241&amp;V241&amp;W241&amp;X241&amp;Y241&amp;Z241&amp;AA241&amp;AB241&amp;AC241&amp;AD241&amp;AE241&amp;AF241&amp;AG241&amp;AH241&amp;AI241&amp;AJ241&amp;AK241&amp;AL241&amp;AM241&amp;AN241&amp;AO241&amp;AP241&amp;AQ241="",IF(D241="",IF(B241="",221,"!"),"!"),IF(D241="","!",IF(B241="","!",221)))</f>
        <v>221</v>
      </c>
      <c r="B241" s="71"/>
      <c r="C241" s="72">
        <f t="shared" si="3"/>
      </c>
      <c r="D241" s="73"/>
      <c r="E241" s="74"/>
      <c r="F241" s="75"/>
      <c r="G241" s="75"/>
      <c r="H241" s="76"/>
      <c r="I241" s="76"/>
      <c r="J241" s="77"/>
      <c r="K241" s="76"/>
      <c r="L241" s="76"/>
      <c r="M241" s="77"/>
      <c r="N241" s="76"/>
      <c r="O241" s="76"/>
      <c r="P241" s="76"/>
      <c r="Q241" s="77"/>
      <c r="R241" s="78"/>
      <c r="S241" s="79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1"/>
      <c r="AQ241" s="80"/>
      <c r="AR241" s="80"/>
      <c r="AS241" s="80"/>
      <c r="AT241" s="82"/>
      <c r="AU241" s="176"/>
    </row>
    <row r="242" spans="1:47" s="26" customFormat="1" ht="13.5">
      <c r="A242" s="70">
        <f>IF(E242&amp;F242&amp;G242&amp;H242&amp;I242&amp;J242&amp;K242&amp;L242&amp;M242&amp;N242&amp;O242&amp;P242&amp;Q242&amp;R242&amp;S242&amp;T242&amp;U242&amp;V242&amp;W242&amp;X242&amp;Y242&amp;Z242&amp;AA242&amp;AB242&amp;AC242&amp;AD242&amp;AE242&amp;AF242&amp;AG242&amp;AH242&amp;AI242&amp;AJ242&amp;AK242&amp;AL242&amp;AM242&amp;AN242&amp;AO242&amp;AP242&amp;AQ242="",IF(D242="",IF(B242="",222,"!"),"!"),IF(D242="","!",IF(B242="","!",222)))</f>
        <v>222</v>
      </c>
      <c r="B242" s="71"/>
      <c r="C242" s="72">
        <f t="shared" si="3"/>
      </c>
      <c r="D242" s="73"/>
      <c r="E242" s="74"/>
      <c r="F242" s="75"/>
      <c r="G242" s="75"/>
      <c r="H242" s="76"/>
      <c r="I242" s="76"/>
      <c r="J242" s="77"/>
      <c r="K242" s="76"/>
      <c r="L242" s="76"/>
      <c r="M242" s="77"/>
      <c r="N242" s="76"/>
      <c r="O242" s="76"/>
      <c r="P242" s="76"/>
      <c r="Q242" s="77"/>
      <c r="R242" s="78"/>
      <c r="S242" s="79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1"/>
      <c r="AQ242" s="80"/>
      <c r="AR242" s="80"/>
      <c r="AS242" s="80"/>
      <c r="AT242" s="82"/>
      <c r="AU242" s="176"/>
    </row>
    <row r="243" spans="1:47" s="26" customFormat="1" ht="13.5">
      <c r="A243" s="70">
        <f>IF(E243&amp;F243&amp;G243&amp;H243&amp;I243&amp;J243&amp;K243&amp;L243&amp;M243&amp;N243&amp;O243&amp;P243&amp;Q243&amp;R243&amp;S243&amp;T243&amp;U243&amp;V243&amp;W243&amp;X243&amp;Y243&amp;Z243&amp;AA243&amp;AB243&amp;AC243&amp;AD243&amp;AE243&amp;AF243&amp;AG243&amp;AH243&amp;AI243&amp;AJ243&amp;AK243&amp;AL243&amp;AM243&amp;AN243&amp;AO243&amp;AP243&amp;AQ243="",IF(D243="",IF(B243="",223,"!"),"!"),IF(D243="","!",IF(B243="","!",223)))</f>
        <v>223</v>
      </c>
      <c r="B243" s="71"/>
      <c r="C243" s="72">
        <f t="shared" si="3"/>
      </c>
      <c r="D243" s="73"/>
      <c r="E243" s="74"/>
      <c r="F243" s="75"/>
      <c r="G243" s="75"/>
      <c r="H243" s="76"/>
      <c r="I243" s="76"/>
      <c r="J243" s="77"/>
      <c r="K243" s="76"/>
      <c r="L243" s="76"/>
      <c r="M243" s="77"/>
      <c r="N243" s="76"/>
      <c r="O243" s="76"/>
      <c r="P243" s="76"/>
      <c r="Q243" s="77"/>
      <c r="R243" s="78"/>
      <c r="S243" s="79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1"/>
      <c r="AQ243" s="80"/>
      <c r="AR243" s="80"/>
      <c r="AS243" s="80"/>
      <c r="AT243" s="82"/>
      <c r="AU243" s="176"/>
    </row>
    <row r="244" spans="1:47" s="26" customFormat="1" ht="13.5">
      <c r="A244" s="70">
        <f>IF(E244&amp;F244&amp;G244&amp;H244&amp;I244&amp;J244&amp;K244&amp;L244&amp;M244&amp;N244&amp;O244&amp;P244&amp;Q244&amp;R244&amp;S244&amp;T244&amp;U244&amp;V244&amp;W244&amp;X244&amp;Y244&amp;Z244&amp;AA244&amp;AB244&amp;AC244&amp;AD244&amp;AE244&amp;AF244&amp;AG244&amp;AH244&amp;AI244&amp;AJ244&amp;AK244&amp;AL244&amp;AM244&amp;AN244&amp;AO244&amp;AP244&amp;AQ244="",IF(D244="",IF(B244="",224,"!"),"!"),IF(D244="","!",IF(B244="","!",224)))</f>
        <v>224</v>
      </c>
      <c r="B244" s="71"/>
      <c r="C244" s="72">
        <f t="shared" si="3"/>
      </c>
      <c r="D244" s="73"/>
      <c r="E244" s="74"/>
      <c r="F244" s="75"/>
      <c r="G244" s="75"/>
      <c r="H244" s="76"/>
      <c r="I244" s="76"/>
      <c r="J244" s="77"/>
      <c r="K244" s="76"/>
      <c r="L244" s="76"/>
      <c r="M244" s="77"/>
      <c r="N244" s="76"/>
      <c r="O244" s="76"/>
      <c r="P244" s="76"/>
      <c r="Q244" s="77"/>
      <c r="R244" s="78"/>
      <c r="S244" s="79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1"/>
      <c r="AQ244" s="80"/>
      <c r="AR244" s="80"/>
      <c r="AS244" s="80"/>
      <c r="AT244" s="82"/>
      <c r="AU244" s="176"/>
    </row>
    <row r="245" spans="1:47" s="26" customFormat="1" ht="13.5">
      <c r="A245" s="70">
        <f>IF(E245&amp;F245&amp;G245&amp;H245&amp;I245&amp;J245&amp;K245&amp;L245&amp;M245&amp;N245&amp;O245&amp;P245&amp;Q245&amp;R245&amp;S245&amp;T245&amp;U245&amp;V245&amp;W245&amp;X245&amp;Y245&amp;Z245&amp;AA245&amp;AB245&amp;AC245&amp;AD245&amp;AE245&amp;AF245&amp;AG245&amp;AH245&amp;AI245&amp;AJ245&amp;AK245&amp;AL245&amp;AM245&amp;AN245&amp;AO245&amp;AP245&amp;AQ245="",IF(D245="",IF(B245="",225,"!"),"!"),IF(D245="","!",IF(B245="","!",225)))</f>
        <v>225</v>
      </c>
      <c r="B245" s="71"/>
      <c r="C245" s="72">
        <f t="shared" si="3"/>
      </c>
      <c r="D245" s="73"/>
      <c r="E245" s="74"/>
      <c r="F245" s="75"/>
      <c r="G245" s="75"/>
      <c r="H245" s="76"/>
      <c r="I245" s="76"/>
      <c r="J245" s="77"/>
      <c r="K245" s="76"/>
      <c r="L245" s="76"/>
      <c r="M245" s="77"/>
      <c r="N245" s="76"/>
      <c r="O245" s="76"/>
      <c r="P245" s="76"/>
      <c r="Q245" s="77"/>
      <c r="R245" s="78"/>
      <c r="S245" s="79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1"/>
      <c r="AQ245" s="80"/>
      <c r="AR245" s="80"/>
      <c r="AS245" s="80"/>
      <c r="AT245" s="82"/>
      <c r="AU245" s="176"/>
    </row>
    <row r="246" spans="1:47" s="26" customFormat="1" ht="13.5">
      <c r="A246" s="70">
        <f>IF(E246&amp;F246&amp;G246&amp;H246&amp;I246&amp;J246&amp;K246&amp;L246&amp;M246&amp;N246&amp;O246&amp;P246&amp;Q246&amp;R246&amp;S246&amp;T246&amp;U246&amp;V246&amp;W246&amp;X246&amp;Y246&amp;Z246&amp;AA246&amp;AB246&amp;AC246&amp;AD246&amp;AE246&amp;AF246&amp;AG246&amp;AH246&amp;AI246&amp;AJ246&amp;AK246&amp;AL246&amp;AM246&amp;AN246&amp;AO246&amp;AP246&amp;AQ246="",IF(D246="",IF(B246="",226,"!"),"!"),IF(D246="","!",IF(B246="","!",226)))</f>
        <v>226</v>
      </c>
      <c r="B246" s="71"/>
      <c r="C246" s="72">
        <f t="shared" si="3"/>
      </c>
      <c r="D246" s="73"/>
      <c r="E246" s="74"/>
      <c r="F246" s="75"/>
      <c r="G246" s="75"/>
      <c r="H246" s="76"/>
      <c r="I246" s="76"/>
      <c r="J246" s="77"/>
      <c r="K246" s="76"/>
      <c r="L246" s="76"/>
      <c r="M246" s="77"/>
      <c r="N246" s="76"/>
      <c r="O246" s="76"/>
      <c r="P246" s="76"/>
      <c r="Q246" s="77"/>
      <c r="R246" s="78"/>
      <c r="S246" s="79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1"/>
      <c r="AQ246" s="80"/>
      <c r="AR246" s="80"/>
      <c r="AS246" s="80"/>
      <c r="AT246" s="82"/>
      <c r="AU246" s="176"/>
    </row>
    <row r="247" spans="1:47" s="26" customFormat="1" ht="13.5">
      <c r="A247" s="70">
        <f>IF(E247&amp;F247&amp;G247&amp;H247&amp;I247&amp;J247&amp;K247&amp;L247&amp;M247&amp;N247&amp;O247&amp;P247&amp;Q247&amp;R247&amp;S247&amp;T247&amp;U247&amp;V247&amp;W247&amp;X247&amp;Y247&amp;Z247&amp;AA247&amp;AB247&amp;AC247&amp;AD247&amp;AE247&amp;AF247&amp;AG247&amp;AH247&amp;AI247&amp;AJ247&amp;AK247&amp;AL247&amp;AM247&amp;AN247&amp;AO247&amp;AP247&amp;AQ247="",IF(D247="",IF(B247="",227,"!"),"!"),IF(D247="","!",IF(B247="","!",227)))</f>
        <v>227</v>
      </c>
      <c r="B247" s="71"/>
      <c r="C247" s="72">
        <f t="shared" si="3"/>
      </c>
      <c r="D247" s="73"/>
      <c r="E247" s="74"/>
      <c r="F247" s="75"/>
      <c r="G247" s="75"/>
      <c r="H247" s="76"/>
      <c r="I247" s="76"/>
      <c r="J247" s="77"/>
      <c r="K247" s="76"/>
      <c r="L247" s="76"/>
      <c r="M247" s="77"/>
      <c r="N247" s="76"/>
      <c r="O247" s="76"/>
      <c r="P247" s="76"/>
      <c r="Q247" s="77"/>
      <c r="R247" s="78"/>
      <c r="S247" s="79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1"/>
      <c r="AQ247" s="80"/>
      <c r="AR247" s="80"/>
      <c r="AS247" s="80"/>
      <c r="AT247" s="82"/>
      <c r="AU247" s="176"/>
    </row>
    <row r="248" spans="1:47" s="26" customFormat="1" ht="13.5">
      <c r="A248" s="70">
        <f>IF(E248&amp;F248&amp;G248&amp;H248&amp;I248&amp;J248&amp;K248&amp;L248&amp;M248&amp;N248&amp;O248&amp;P248&amp;Q248&amp;R248&amp;S248&amp;T248&amp;U248&amp;V248&amp;W248&amp;X248&amp;Y248&amp;Z248&amp;AA248&amp;AB248&amp;AC248&amp;AD248&amp;AE248&amp;AF248&amp;AG248&amp;AH248&amp;AI248&amp;AJ248&amp;AK248&amp;AL248&amp;AM248&amp;AN248&amp;AO248&amp;AP248&amp;AQ248="",IF(D248="",IF(B248="",228,"!"),"!"),IF(D248="","!",IF(B248="","!",228)))</f>
        <v>228</v>
      </c>
      <c r="B248" s="71"/>
      <c r="C248" s="72">
        <f t="shared" si="3"/>
      </c>
      <c r="D248" s="73"/>
      <c r="E248" s="74"/>
      <c r="F248" s="75"/>
      <c r="G248" s="75"/>
      <c r="H248" s="76"/>
      <c r="I248" s="76"/>
      <c r="J248" s="77"/>
      <c r="K248" s="76"/>
      <c r="L248" s="76"/>
      <c r="M248" s="77"/>
      <c r="N248" s="76"/>
      <c r="O248" s="76"/>
      <c r="P248" s="76"/>
      <c r="Q248" s="77"/>
      <c r="R248" s="78"/>
      <c r="S248" s="79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1"/>
      <c r="AQ248" s="80"/>
      <c r="AR248" s="80"/>
      <c r="AS248" s="80"/>
      <c r="AT248" s="82"/>
      <c r="AU248" s="176"/>
    </row>
    <row r="249" spans="1:47" s="26" customFormat="1" ht="13.5">
      <c r="A249" s="70">
        <f>IF(E249&amp;F249&amp;G249&amp;H249&amp;I249&amp;J249&amp;K249&amp;L249&amp;M249&amp;N249&amp;O249&amp;P249&amp;Q249&amp;R249&amp;S249&amp;T249&amp;U249&amp;V249&amp;W249&amp;X249&amp;Y249&amp;Z249&amp;AA249&amp;AB249&amp;AC249&amp;AD249&amp;AE249&amp;AF249&amp;AG249&amp;AH249&amp;AI249&amp;AJ249&amp;AK249&amp;AL249&amp;AM249&amp;AN249&amp;AO249&amp;AP249&amp;AQ249="",IF(D249="",IF(B249="",229,"!"),"!"),IF(D249="","!",IF(B249="","!",229)))</f>
        <v>229</v>
      </c>
      <c r="B249" s="71"/>
      <c r="C249" s="72">
        <f t="shared" si="3"/>
      </c>
      <c r="D249" s="73"/>
      <c r="E249" s="74"/>
      <c r="F249" s="75"/>
      <c r="G249" s="75"/>
      <c r="H249" s="76"/>
      <c r="I249" s="76"/>
      <c r="J249" s="77"/>
      <c r="K249" s="76"/>
      <c r="L249" s="76"/>
      <c r="M249" s="77"/>
      <c r="N249" s="76"/>
      <c r="O249" s="76"/>
      <c r="P249" s="76"/>
      <c r="Q249" s="77"/>
      <c r="R249" s="78"/>
      <c r="S249" s="79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1"/>
      <c r="AQ249" s="80"/>
      <c r="AR249" s="80"/>
      <c r="AS249" s="80"/>
      <c r="AT249" s="82"/>
      <c r="AU249" s="176"/>
    </row>
    <row r="250" spans="1:47" s="26" customFormat="1" ht="13.5">
      <c r="A250" s="70">
        <f>IF(E250&amp;F250&amp;G250&amp;H250&amp;I250&amp;J250&amp;K250&amp;L250&amp;M250&amp;N250&amp;O250&amp;P250&amp;Q250&amp;R250&amp;S250&amp;T250&amp;U250&amp;V250&amp;W250&amp;X250&amp;Y250&amp;Z250&amp;AA250&amp;AB250&amp;AC250&amp;AD250&amp;AE250&amp;AF250&amp;AG250&amp;AH250&amp;AI250&amp;AJ250&amp;AK250&amp;AL250&amp;AM250&amp;AN250&amp;AO250&amp;AP250&amp;AQ250="",IF(D250="",IF(B250="",230,"!"),"!"),IF(D250="","!",IF(B250="","!",230)))</f>
        <v>230</v>
      </c>
      <c r="B250" s="71"/>
      <c r="C250" s="72">
        <f t="shared" si="3"/>
      </c>
      <c r="D250" s="73"/>
      <c r="E250" s="74"/>
      <c r="F250" s="75"/>
      <c r="G250" s="75"/>
      <c r="H250" s="76"/>
      <c r="I250" s="76"/>
      <c r="J250" s="77"/>
      <c r="K250" s="76"/>
      <c r="L250" s="76"/>
      <c r="M250" s="77"/>
      <c r="N250" s="76"/>
      <c r="O250" s="76"/>
      <c r="P250" s="76"/>
      <c r="Q250" s="77"/>
      <c r="R250" s="78"/>
      <c r="S250" s="79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1"/>
      <c r="AQ250" s="80"/>
      <c r="AR250" s="80"/>
      <c r="AS250" s="80"/>
      <c r="AT250" s="82"/>
      <c r="AU250" s="176"/>
    </row>
    <row r="251" spans="1:47" s="26" customFormat="1" ht="13.5">
      <c r="A251" s="70">
        <f>IF(E251&amp;F251&amp;G251&amp;H251&amp;I251&amp;J251&amp;K251&amp;L251&amp;M251&amp;N251&amp;O251&amp;P251&amp;Q251&amp;R251&amp;S251&amp;T251&amp;U251&amp;V251&amp;W251&amp;X251&amp;Y251&amp;Z251&amp;AA251&amp;AB251&amp;AC251&amp;AD251&amp;AE251&amp;AF251&amp;AG251&amp;AH251&amp;AI251&amp;AJ251&amp;AK251&amp;AL251&amp;AM251&amp;AN251&amp;AO251&amp;AP251&amp;AQ251="",IF(D251="",IF(B251="",231,"!"),"!"),IF(D251="","!",IF(B251="","!",231)))</f>
        <v>231</v>
      </c>
      <c r="B251" s="71"/>
      <c r="C251" s="72">
        <f t="shared" si="3"/>
      </c>
      <c r="D251" s="73"/>
      <c r="E251" s="74"/>
      <c r="F251" s="75"/>
      <c r="G251" s="75"/>
      <c r="H251" s="76"/>
      <c r="I251" s="76"/>
      <c r="J251" s="77"/>
      <c r="K251" s="76"/>
      <c r="L251" s="76"/>
      <c r="M251" s="77"/>
      <c r="N251" s="76"/>
      <c r="O251" s="76"/>
      <c r="P251" s="76"/>
      <c r="Q251" s="77"/>
      <c r="R251" s="78"/>
      <c r="S251" s="79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1"/>
      <c r="AQ251" s="80"/>
      <c r="AR251" s="80"/>
      <c r="AS251" s="80"/>
      <c r="AT251" s="82"/>
      <c r="AU251" s="176"/>
    </row>
    <row r="252" spans="1:47" s="26" customFormat="1" ht="13.5">
      <c r="A252" s="70">
        <f>IF(E252&amp;F252&amp;G252&amp;H252&amp;I252&amp;J252&amp;K252&amp;L252&amp;M252&amp;N252&amp;O252&amp;P252&amp;Q252&amp;R252&amp;S252&amp;T252&amp;U252&amp;V252&amp;W252&amp;X252&amp;Y252&amp;Z252&amp;AA252&amp;AB252&amp;AC252&amp;AD252&amp;AE252&amp;AF252&amp;AG252&amp;AH252&amp;AI252&amp;AJ252&amp;AK252&amp;AL252&amp;AM252&amp;AN252&amp;AO252&amp;AP252&amp;AQ252="",IF(D252="",IF(B252="",232,"!"),"!"),IF(D252="","!",IF(B252="","!",232)))</f>
        <v>232</v>
      </c>
      <c r="B252" s="71"/>
      <c r="C252" s="72">
        <f t="shared" si="3"/>
      </c>
      <c r="D252" s="73"/>
      <c r="E252" s="74"/>
      <c r="F252" s="75"/>
      <c r="G252" s="75"/>
      <c r="H252" s="76"/>
      <c r="I252" s="76"/>
      <c r="J252" s="77"/>
      <c r="K252" s="76"/>
      <c r="L252" s="76"/>
      <c r="M252" s="77"/>
      <c r="N252" s="76"/>
      <c r="O252" s="76"/>
      <c r="P252" s="76"/>
      <c r="Q252" s="77"/>
      <c r="R252" s="78"/>
      <c r="S252" s="79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1"/>
      <c r="AQ252" s="80"/>
      <c r="AR252" s="80"/>
      <c r="AS252" s="80"/>
      <c r="AT252" s="82"/>
      <c r="AU252" s="176"/>
    </row>
    <row r="253" spans="1:47" s="26" customFormat="1" ht="13.5">
      <c r="A253" s="70">
        <f>IF(E253&amp;F253&amp;G253&amp;H253&amp;I253&amp;J253&amp;K253&amp;L253&amp;M253&amp;N253&amp;O253&amp;P253&amp;Q253&amp;R253&amp;S253&amp;T253&amp;U253&amp;V253&amp;W253&amp;X253&amp;Y253&amp;Z253&amp;AA253&amp;AB253&amp;AC253&amp;AD253&amp;AE253&amp;AF253&amp;AG253&amp;AH253&amp;AI253&amp;AJ253&amp;AK253&amp;AL253&amp;AM253&amp;AN253&amp;AO253&amp;AP253&amp;AQ253="",IF(D253="",IF(B253="",233,"!"),"!"),IF(D253="","!",IF(B253="","!",233)))</f>
        <v>233</v>
      </c>
      <c r="B253" s="71"/>
      <c r="C253" s="72">
        <f t="shared" si="3"/>
      </c>
      <c r="D253" s="73"/>
      <c r="E253" s="74"/>
      <c r="F253" s="75"/>
      <c r="G253" s="75"/>
      <c r="H253" s="76"/>
      <c r="I253" s="76"/>
      <c r="J253" s="77"/>
      <c r="K253" s="76"/>
      <c r="L253" s="76"/>
      <c r="M253" s="77"/>
      <c r="N253" s="76"/>
      <c r="O253" s="76"/>
      <c r="P253" s="76"/>
      <c r="Q253" s="77"/>
      <c r="R253" s="78"/>
      <c r="S253" s="79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1"/>
      <c r="AQ253" s="80"/>
      <c r="AR253" s="80"/>
      <c r="AS253" s="80"/>
      <c r="AT253" s="82"/>
      <c r="AU253" s="176"/>
    </row>
    <row r="254" spans="1:47" s="26" customFormat="1" ht="13.5">
      <c r="A254" s="70">
        <f>IF(E254&amp;F254&amp;G254&amp;H254&amp;I254&amp;J254&amp;K254&amp;L254&amp;M254&amp;N254&amp;O254&amp;P254&amp;Q254&amp;R254&amp;S254&amp;T254&amp;U254&amp;V254&amp;W254&amp;X254&amp;Y254&amp;Z254&amp;AA254&amp;AB254&amp;AC254&amp;AD254&amp;AE254&amp;AF254&amp;AG254&amp;AH254&amp;AI254&amp;AJ254&amp;AK254&amp;AL254&amp;AM254&amp;AN254&amp;AO254&amp;AP254&amp;AQ254="",IF(D254="",IF(B254="",234,"!"),"!"),IF(D254="","!",IF(B254="","!",234)))</f>
        <v>234</v>
      </c>
      <c r="B254" s="71"/>
      <c r="C254" s="72">
        <f t="shared" si="3"/>
      </c>
      <c r="D254" s="73"/>
      <c r="E254" s="74"/>
      <c r="F254" s="75"/>
      <c r="G254" s="75"/>
      <c r="H254" s="76"/>
      <c r="I254" s="76"/>
      <c r="J254" s="77"/>
      <c r="K254" s="76"/>
      <c r="L254" s="76"/>
      <c r="M254" s="77"/>
      <c r="N254" s="76"/>
      <c r="O254" s="76"/>
      <c r="P254" s="76"/>
      <c r="Q254" s="77"/>
      <c r="R254" s="78"/>
      <c r="S254" s="79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1"/>
      <c r="AQ254" s="80"/>
      <c r="AR254" s="80"/>
      <c r="AS254" s="80"/>
      <c r="AT254" s="82"/>
      <c r="AU254" s="176"/>
    </row>
    <row r="255" spans="1:47" s="26" customFormat="1" ht="13.5">
      <c r="A255" s="70">
        <f>IF(E255&amp;F255&amp;G255&amp;H255&amp;I255&amp;J255&amp;K255&amp;L255&amp;M255&amp;N255&amp;O255&amp;P255&amp;Q255&amp;R255&amp;S255&amp;T255&amp;U255&amp;V255&amp;W255&amp;X255&amp;Y255&amp;Z255&amp;AA255&amp;AB255&amp;AC255&amp;AD255&amp;AE255&amp;AF255&amp;AG255&amp;AH255&amp;AI255&amp;AJ255&amp;AK255&amp;AL255&amp;AM255&amp;AN255&amp;AO255&amp;AP255&amp;AQ255="",IF(D255="",IF(B255="",235,"!"),"!"),IF(D255="","!",IF(B255="","!",235)))</f>
        <v>235</v>
      </c>
      <c r="B255" s="71"/>
      <c r="C255" s="72">
        <f t="shared" si="3"/>
      </c>
      <c r="D255" s="73"/>
      <c r="E255" s="74"/>
      <c r="F255" s="75"/>
      <c r="G255" s="75"/>
      <c r="H255" s="76"/>
      <c r="I255" s="76"/>
      <c r="J255" s="77"/>
      <c r="K255" s="76"/>
      <c r="L255" s="76"/>
      <c r="M255" s="77"/>
      <c r="N255" s="76"/>
      <c r="O255" s="76"/>
      <c r="P255" s="76"/>
      <c r="Q255" s="77"/>
      <c r="R255" s="78"/>
      <c r="S255" s="79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1"/>
      <c r="AQ255" s="80"/>
      <c r="AR255" s="80"/>
      <c r="AS255" s="80"/>
      <c r="AT255" s="82"/>
      <c r="AU255" s="176"/>
    </row>
    <row r="256" spans="1:47" s="26" customFormat="1" ht="13.5">
      <c r="A256" s="70">
        <f>IF(E256&amp;F256&amp;G256&amp;H256&amp;I256&amp;J256&amp;K256&amp;L256&amp;M256&amp;N256&amp;O256&amp;P256&amp;Q256&amp;R256&amp;S256&amp;T256&amp;U256&amp;V256&amp;W256&amp;X256&amp;Y256&amp;Z256&amp;AA256&amp;AB256&amp;AC256&amp;AD256&amp;AE256&amp;AF256&amp;AG256&amp;AH256&amp;AI256&amp;AJ256&amp;AK256&amp;AL256&amp;AM256&amp;AN256&amp;AO256&amp;AP256&amp;AQ256="",IF(D256="",IF(B256="",236,"!"),"!"),IF(D256="","!",IF(B256="","!",236)))</f>
        <v>236</v>
      </c>
      <c r="B256" s="71"/>
      <c r="C256" s="72">
        <f t="shared" si="3"/>
      </c>
      <c r="D256" s="73"/>
      <c r="E256" s="74"/>
      <c r="F256" s="75"/>
      <c r="G256" s="75"/>
      <c r="H256" s="76"/>
      <c r="I256" s="76"/>
      <c r="J256" s="77"/>
      <c r="K256" s="76"/>
      <c r="L256" s="76"/>
      <c r="M256" s="77"/>
      <c r="N256" s="76"/>
      <c r="O256" s="76"/>
      <c r="P256" s="76"/>
      <c r="Q256" s="77"/>
      <c r="R256" s="78"/>
      <c r="S256" s="79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1"/>
      <c r="AQ256" s="80"/>
      <c r="AR256" s="80"/>
      <c r="AS256" s="80"/>
      <c r="AT256" s="82"/>
      <c r="AU256" s="176"/>
    </row>
    <row r="257" spans="1:47" s="26" customFormat="1" ht="13.5">
      <c r="A257" s="70">
        <f>IF(E257&amp;F257&amp;G257&amp;H257&amp;I257&amp;J257&amp;K257&amp;L257&amp;M257&amp;N257&amp;O257&amp;P257&amp;Q257&amp;R257&amp;S257&amp;T257&amp;U257&amp;V257&amp;W257&amp;X257&amp;Y257&amp;Z257&amp;AA257&amp;AB257&amp;AC257&amp;AD257&amp;AE257&amp;AF257&amp;AG257&amp;AH257&amp;AI257&amp;AJ257&amp;AK257&amp;AL257&amp;AM257&amp;AN257&amp;AO257&amp;AP257&amp;AQ257="",IF(D257="",IF(B257="",237,"!"),"!"),IF(D257="","!",IF(B257="","!",237)))</f>
        <v>237</v>
      </c>
      <c r="B257" s="71"/>
      <c r="C257" s="72">
        <f t="shared" si="3"/>
      </c>
      <c r="D257" s="73"/>
      <c r="E257" s="74"/>
      <c r="F257" s="75"/>
      <c r="G257" s="75"/>
      <c r="H257" s="76"/>
      <c r="I257" s="76"/>
      <c r="J257" s="77"/>
      <c r="K257" s="76"/>
      <c r="L257" s="76"/>
      <c r="M257" s="77"/>
      <c r="N257" s="76"/>
      <c r="O257" s="76"/>
      <c r="P257" s="76"/>
      <c r="Q257" s="77"/>
      <c r="R257" s="78"/>
      <c r="S257" s="79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1"/>
      <c r="AQ257" s="80"/>
      <c r="AR257" s="80"/>
      <c r="AS257" s="80"/>
      <c r="AT257" s="82"/>
      <c r="AU257" s="176"/>
    </row>
    <row r="258" spans="1:47" s="26" customFormat="1" ht="13.5">
      <c r="A258" s="70">
        <f>IF(E258&amp;F258&amp;G258&amp;H258&amp;I258&amp;J258&amp;K258&amp;L258&amp;M258&amp;N258&amp;O258&amp;P258&amp;Q258&amp;R258&amp;S258&amp;T258&amp;U258&amp;V258&amp;W258&amp;X258&amp;Y258&amp;Z258&amp;AA258&amp;AB258&amp;AC258&amp;AD258&amp;AE258&amp;AF258&amp;AG258&amp;AH258&amp;AI258&amp;AJ258&amp;AK258&amp;AL258&amp;AM258&amp;AN258&amp;AO258&amp;AP258&amp;AQ258="",IF(D258="",IF(B258="",238,"!"),"!"),IF(D258="","!",IF(B258="","!",238)))</f>
        <v>238</v>
      </c>
      <c r="B258" s="71"/>
      <c r="C258" s="72">
        <f t="shared" si="3"/>
      </c>
      <c r="D258" s="73"/>
      <c r="E258" s="74"/>
      <c r="F258" s="75"/>
      <c r="G258" s="75"/>
      <c r="H258" s="76"/>
      <c r="I258" s="76"/>
      <c r="J258" s="77"/>
      <c r="K258" s="76"/>
      <c r="L258" s="76"/>
      <c r="M258" s="77"/>
      <c r="N258" s="76"/>
      <c r="O258" s="76"/>
      <c r="P258" s="76"/>
      <c r="Q258" s="77"/>
      <c r="R258" s="78"/>
      <c r="S258" s="79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1"/>
      <c r="AQ258" s="80"/>
      <c r="AR258" s="80"/>
      <c r="AS258" s="80"/>
      <c r="AT258" s="82"/>
      <c r="AU258" s="176"/>
    </row>
    <row r="259" spans="1:47" s="26" customFormat="1" ht="13.5">
      <c r="A259" s="70">
        <f>IF(E259&amp;F259&amp;G259&amp;H259&amp;I259&amp;J259&amp;K259&amp;L259&amp;M259&amp;N259&amp;O259&amp;P259&amp;Q259&amp;R259&amp;S259&amp;T259&amp;U259&amp;V259&amp;W259&amp;X259&amp;Y259&amp;Z259&amp;AA259&amp;AB259&amp;AC259&amp;AD259&amp;AE259&amp;AF259&amp;AG259&amp;AH259&amp;AI259&amp;AJ259&amp;AK259&amp;AL259&amp;AM259&amp;AN259&amp;AO259&amp;AP259&amp;AQ259="",IF(D259="",IF(B259="",239,"!"),"!"),IF(D259="","!",IF(B259="","!",239)))</f>
        <v>239</v>
      </c>
      <c r="B259" s="71"/>
      <c r="C259" s="72">
        <f t="shared" si="3"/>
      </c>
      <c r="D259" s="73"/>
      <c r="E259" s="74"/>
      <c r="F259" s="75"/>
      <c r="G259" s="75"/>
      <c r="H259" s="76"/>
      <c r="I259" s="76"/>
      <c r="J259" s="77"/>
      <c r="K259" s="76"/>
      <c r="L259" s="76"/>
      <c r="M259" s="77"/>
      <c r="N259" s="76"/>
      <c r="O259" s="76"/>
      <c r="P259" s="76"/>
      <c r="Q259" s="77"/>
      <c r="R259" s="78"/>
      <c r="S259" s="79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1"/>
      <c r="AQ259" s="80"/>
      <c r="AR259" s="80"/>
      <c r="AS259" s="80"/>
      <c r="AT259" s="82"/>
      <c r="AU259" s="176"/>
    </row>
    <row r="260" spans="1:47" s="26" customFormat="1" ht="13.5">
      <c r="A260" s="70">
        <f>IF(E260&amp;F260&amp;G260&amp;H260&amp;I260&amp;J260&amp;K260&amp;L260&amp;M260&amp;N260&amp;O260&amp;P260&amp;Q260&amp;R260&amp;S260&amp;T260&amp;U260&amp;V260&amp;W260&amp;X260&amp;Y260&amp;Z260&amp;AA260&amp;AB260&amp;AC260&amp;AD260&amp;AE260&amp;AF260&amp;AG260&amp;AH260&amp;AI260&amp;AJ260&amp;AK260&amp;AL260&amp;AM260&amp;AN260&amp;AO260&amp;AP260&amp;AQ260="",IF(D260="",IF(B260="",240,"!"),"!"),IF(D260="","!",IF(B260="","!",240)))</f>
        <v>240</v>
      </c>
      <c r="B260" s="71"/>
      <c r="C260" s="72">
        <f t="shared" si="3"/>
      </c>
      <c r="D260" s="73"/>
      <c r="E260" s="74"/>
      <c r="F260" s="75"/>
      <c r="G260" s="75"/>
      <c r="H260" s="76"/>
      <c r="I260" s="76"/>
      <c r="J260" s="77"/>
      <c r="K260" s="76"/>
      <c r="L260" s="76"/>
      <c r="M260" s="77"/>
      <c r="N260" s="76"/>
      <c r="O260" s="76"/>
      <c r="P260" s="76"/>
      <c r="Q260" s="77"/>
      <c r="R260" s="78"/>
      <c r="S260" s="79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1"/>
      <c r="AQ260" s="80"/>
      <c r="AR260" s="80"/>
      <c r="AS260" s="80"/>
      <c r="AT260" s="82"/>
      <c r="AU260" s="176"/>
    </row>
    <row r="261" spans="1:47" s="26" customFormat="1" ht="13.5">
      <c r="A261" s="70">
        <f>IF(E261&amp;F261&amp;G261&amp;H261&amp;I261&amp;J261&amp;K261&amp;L261&amp;M261&amp;N261&amp;O261&amp;P261&amp;Q261&amp;R261&amp;S261&amp;T261&amp;U261&amp;V261&amp;W261&amp;X261&amp;Y261&amp;Z261&amp;AA261&amp;AB261&amp;AC261&amp;AD261&amp;AE261&amp;AF261&amp;AG261&amp;AH261&amp;AI261&amp;AJ261&amp;AK261&amp;AL261&amp;AM261&amp;AN261&amp;AO261&amp;AP261&amp;AQ261="",IF(D261="",IF(B261="",241,"!"),"!"),IF(D261="","!",IF(B261="","!",241)))</f>
        <v>241</v>
      </c>
      <c r="B261" s="71"/>
      <c r="C261" s="72">
        <f t="shared" si="3"/>
      </c>
      <c r="D261" s="73"/>
      <c r="E261" s="74"/>
      <c r="F261" s="75"/>
      <c r="G261" s="75"/>
      <c r="H261" s="76"/>
      <c r="I261" s="76"/>
      <c r="J261" s="77"/>
      <c r="K261" s="76"/>
      <c r="L261" s="76"/>
      <c r="M261" s="77"/>
      <c r="N261" s="76"/>
      <c r="O261" s="76"/>
      <c r="P261" s="76"/>
      <c r="Q261" s="77"/>
      <c r="R261" s="78"/>
      <c r="S261" s="79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1"/>
      <c r="AQ261" s="80"/>
      <c r="AR261" s="80"/>
      <c r="AS261" s="80"/>
      <c r="AT261" s="82"/>
      <c r="AU261" s="176"/>
    </row>
    <row r="262" spans="1:47" s="26" customFormat="1" ht="13.5">
      <c r="A262" s="70">
        <f>IF(E262&amp;F262&amp;G262&amp;H262&amp;I262&amp;J262&amp;K262&amp;L262&amp;M262&amp;N262&amp;O262&amp;P262&amp;Q262&amp;R262&amp;S262&amp;T262&amp;U262&amp;V262&amp;W262&amp;X262&amp;Y262&amp;Z262&amp;AA262&amp;AB262&amp;AC262&amp;AD262&amp;AE262&amp;AF262&amp;AG262&amp;AH262&amp;AI262&amp;AJ262&amp;AK262&amp;AL262&amp;AM262&amp;AN262&amp;AO262&amp;AP262&amp;AQ262="",IF(D262="",IF(B262="",242,"!"),"!"),IF(D262="","!",IF(B262="","!",242)))</f>
        <v>242</v>
      </c>
      <c r="B262" s="71"/>
      <c r="C262" s="72">
        <f t="shared" si="3"/>
      </c>
      <c r="D262" s="73"/>
      <c r="E262" s="74"/>
      <c r="F262" s="75"/>
      <c r="G262" s="75"/>
      <c r="H262" s="76"/>
      <c r="I262" s="76"/>
      <c r="J262" s="77"/>
      <c r="K262" s="76"/>
      <c r="L262" s="76"/>
      <c r="M262" s="77"/>
      <c r="N262" s="76"/>
      <c r="O262" s="76"/>
      <c r="P262" s="76"/>
      <c r="Q262" s="77"/>
      <c r="R262" s="78"/>
      <c r="S262" s="79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1"/>
      <c r="AQ262" s="80"/>
      <c r="AR262" s="80"/>
      <c r="AS262" s="80"/>
      <c r="AT262" s="82"/>
      <c r="AU262" s="176"/>
    </row>
    <row r="263" spans="1:47" s="26" customFormat="1" ht="13.5">
      <c r="A263" s="70">
        <f>IF(E263&amp;F263&amp;G263&amp;H263&amp;I263&amp;J263&amp;K263&amp;L263&amp;M263&amp;N263&amp;O263&amp;P263&amp;Q263&amp;R263&amp;S263&amp;T263&amp;U263&amp;V263&amp;W263&amp;X263&amp;Y263&amp;Z263&amp;AA263&amp;AB263&amp;AC263&amp;AD263&amp;AE263&amp;AF263&amp;AG263&amp;AH263&amp;AI263&amp;AJ263&amp;AK263&amp;AL263&amp;AM263&amp;AN263&amp;AO263&amp;AP263&amp;AQ263="",IF(D263="",IF(B263="",243,"!"),"!"),IF(D263="","!",IF(B263="","!",243)))</f>
        <v>243</v>
      </c>
      <c r="B263" s="71"/>
      <c r="C263" s="72">
        <f t="shared" si="3"/>
      </c>
      <c r="D263" s="73"/>
      <c r="E263" s="74"/>
      <c r="F263" s="75"/>
      <c r="G263" s="75"/>
      <c r="H263" s="76"/>
      <c r="I263" s="76"/>
      <c r="J263" s="77"/>
      <c r="K263" s="76"/>
      <c r="L263" s="76"/>
      <c r="M263" s="77"/>
      <c r="N263" s="76"/>
      <c r="O263" s="76"/>
      <c r="P263" s="76"/>
      <c r="Q263" s="77"/>
      <c r="R263" s="78"/>
      <c r="S263" s="79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1"/>
      <c r="AQ263" s="80"/>
      <c r="AR263" s="80"/>
      <c r="AS263" s="80"/>
      <c r="AT263" s="82"/>
      <c r="AU263" s="176"/>
    </row>
    <row r="264" spans="1:47" s="26" customFormat="1" ht="13.5">
      <c r="A264" s="70">
        <f>IF(E264&amp;F264&amp;G264&amp;H264&amp;I264&amp;J264&amp;K264&amp;L264&amp;M264&amp;N264&amp;O264&amp;P264&amp;Q264&amp;R264&amp;S264&amp;T264&amp;U264&amp;V264&amp;W264&amp;X264&amp;Y264&amp;Z264&amp;AA264&amp;AB264&amp;AC264&amp;AD264&amp;AE264&amp;AF264&amp;AG264&amp;AH264&amp;AI264&amp;AJ264&amp;AK264&amp;AL264&amp;AM264&amp;AN264&amp;AO264&amp;AP264&amp;AQ264="",IF(D264="",IF(B264="",244,"!"),"!"),IF(D264="","!",IF(B264="","!",244)))</f>
        <v>244</v>
      </c>
      <c r="B264" s="71"/>
      <c r="C264" s="72">
        <f t="shared" si="3"/>
      </c>
      <c r="D264" s="73"/>
      <c r="E264" s="74"/>
      <c r="F264" s="75"/>
      <c r="G264" s="75"/>
      <c r="H264" s="76"/>
      <c r="I264" s="76"/>
      <c r="J264" s="77"/>
      <c r="K264" s="76"/>
      <c r="L264" s="76"/>
      <c r="M264" s="77"/>
      <c r="N264" s="76"/>
      <c r="O264" s="76"/>
      <c r="P264" s="76"/>
      <c r="Q264" s="77"/>
      <c r="R264" s="78"/>
      <c r="S264" s="79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1"/>
      <c r="AQ264" s="80"/>
      <c r="AR264" s="80"/>
      <c r="AS264" s="80"/>
      <c r="AT264" s="82"/>
      <c r="AU264" s="176"/>
    </row>
    <row r="265" spans="1:47" s="26" customFormat="1" ht="13.5">
      <c r="A265" s="70">
        <f>IF(E265&amp;F265&amp;G265&amp;H265&amp;I265&amp;J265&amp;K265&amp;L265&amp;M265&amp;N265&amp;O265&amp;P265&amp;Q265&amp;R265&amp;S265&amp;T265&amp;U265&amp;V265&amp;W265&amp;X265&amp;Y265&amp;Z265&amp;AA265&amp;AB265&amp;AC265&amp;AD265&amp;AE265&amp;AF265&amp;AG265&amp;AH265&amp;AI265&amp;AJ265&amp;AK265&amp;AL265&amp;AM265&amp;AN265&amp;AO265&amp;AP265&amp;AQ265="",IF(D265="",IF(B265="",245,"!"),"!"),IF(D265="","!",IF(B265="","!",245)))</f>
        <v>245</v>
      </c>
      <c r="B265" s="71"/>
      <c r="C265" s="72">
        <f t="shared" si="3"/>
      </c>
      <c r="D265" s="73"/>
      <c r="E265" s="74"/>
      <c r="F265" s="75"/>
      <c r="G265" s="75"/>
      <c r="H265" s="76"/>
      <c r="I265" s="76"/>
      <c r="J265" s="77"/>
      <c r="K265" s="76"/>
      <c r="L265" s="76"/>
      <c r="M265" s="77"/>
      <c r="N265" s="76"/>
      <c r="O265" s="76"/>
      <c r="P265" s="76"/>
      <c r="Q265" s="77"/>
      <c r="R265" s="78"/>
      <c r="S265" s="79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1"/>
      <c r="AQ265" s="80"/>
      <c r="AR265" s="80"/>
      <c r="AS265" s="80"/>
      <c r="AT265" s="82"/>
      <c r="AU265" s="176"/>
    </row>
    <row r="266" spans="1:47" s="26" customFormat="1" ht="13.5">
      <c r="A266" s="70">
        <f>IF(E266&amp;F266&amp;G266&amp;H266&amp;I266&amp;J266&amp;K266&amp;L266&amp;M266&amp;N266&amp;O266&amp;P266&amp;Q266&amp;R266&amp;S266&amp;T266&amp;U266&amp;V266&amp;W266&amp;X266&amp;Y266&amp;Z266&amp;AA266&amp;AB266&amp;AC266&amp;AD266&amp;AE266&amp;AF266&amp;AG266&amp;AH266&amp;AI266&amp;AJ266&amp;AK266&amp;AL266&amp;AM266&amp;AN266&amp;AO266&amp;AP266&amp;AQ266="",IF(D266="",IF(B266="",246,"!"),"!"),IF(D266="","!",IF(B266="","!",246)))</f>
        <v>246</v>
      </c>
      <c r="B266" s="71"/>
      <c r="C266" s="72">
        <f t="shared" si="3"/>
      </c>
      <c r="D266" s="73"/>
      <c r="E266" s="74"/>
      <c r="F266" s="75"/>
      <c r="G266" s="75"/>
      <c r="H266" s="76"/>
      <c r="I266" s="76"/>
      <c r="J266" s="77"/>
      <c r="K266" s="76"/>
      <c r="L266" s="76"/>
      <c r="M266" s="77"/>
      <c r="N266" s="76"/>
      <c r="O266" s="76"/>
      <c r="P266" s="76"/>
      <c r="Q266" s="77"/>
      <c r="R266" s="78"/>
      <c r="S266" s="79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1"/>
      <c r="AQ266" s="80"/>
      <c r="AR266" s="80"/>
      <c r="AS266" s="80"/>
      <c r="AT266" s="82"/>
      <c r="AU266" s="176"/>
    </row>
    <row r="267" spans="1:47" s="26" customFormat="1" ht="13.5">
      <c r="A267" s="70">
        <f>IF(E267&amp;F267&amp;G267&amp;H267&amp;I267&amp;J267&amp;K267&amp;L267&amp;M267&amp;N267&amp;O267&amp;P267&amp;Q267&amp;R267&amp;S267&amp;T267&amp;U267&amp;V267&amp;W267&amp;X267&amp;Y267&amp;Z267&amp;AA267&amp;AB267&amp;AC267&amp;AD267&amp;AE267&amp;AF267&amp;AG267&amp;AH267&amp;AI267&amp;AJ267&amp;AK267&amp;AL267&amp;AM267&amp;AN267&amp;AO267&amp;AP267&amp;AQ267="",IF(D267="",IF(B267="",247,"!"),"!"),IF(D267="","!",IF(B267="","!",247)))</f>
        <v>247</v>
      </c>
      <c r="B267" s="71"/>
      <c r="C267" s="72">
        <f t="shared" si="3"/>
      </c>
      <c r="D267" s="73"/>
      <c r="E267" s="74"/>
      <c r="F267" s="75"/>
      <c r="G267" s="75"/>
      <c r="H267" s="76"/>
      <c r="I267" s="76"/>
      <c r="J267" s="77"/>
      <c r="K267" s="76"/>
      <c r="L267" s="76"/>
      <c r="M267" s="77"/>
      <c r="N267" s="76"/>
      <c r="O267" s="76"/>
      <c r="P267" s="76"/>
      <c r="Q267" s="77"/>
      <c r="R267" s="78"/>
      <c r="S267" s="79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1"/>
      <c r="AQ267" s="80"/>
      <c r="AR267" s="80"/>
      <c r="AS267" s="80"/>
      <c r="AT267" s="82"/>
      <c r="AU267" s="176"/>
    </row>
    <row r="268" spans="1:47" s="26" customFormat="1" ht="13.5">
      <c r="A268" s="70">
        <f>IF(E268&amp;F268&amp;G268&amp;H268&amp;I268&amp;J268&amp;K268&amp;L268&amp;M268&amp;N268&amp;O268&amp;P268&amp;Q268&amp;R268&amp;S268&amp;T268&amp;U268&amp;V268&amp;W268&amp;X268&amp;Y268&amp;Z268&amp;AA268&amp;AB268&amp;AC268&amp;AD268&amp;AE268&amp;AF268&amp;AG268&amp;AH268&amp;AI268&amp;AJ268&amp;AK268&amp;AL268&amp;AM268&amp;AN268&amp;AO268&amp;AP268&amp;AQ268="",IF(D268="",IF(B268="",248,"!"),"!"),IF(D268="","!",IF(B268="","!",248)))</f>
        <v>248</v>
      </c>
      <c r="B268" s="71"/>
      <c r="C268" s="72">
        <f t="shared" si="3"/>
      </c>
      <c r="D268" s="73"/>
      <c r="E268" s="74"/>
      <c r="F268" s="75"/>
      <c r="G268" s="75"/>
      <c r="H268" s="76"/>
      <c r="I268" s="76"/>
      <c r="J268" s="77"/>
      <c r="K268" s="76"/>
      <c r="L268" s="76"/>
      <c r="M268" s="77"/>
      <c r="N268" s="76"/>
      <c r="O268" s="76"/>
      <c r="P268" s="76"/>
      <c r="Q268" s="77"/>
      <c r="R268" s="78"/>
      <c r="S268" s="79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1"/>
      <c r="AQ268" s="80"/>
      <c r="AR268" s="80"/>
      <c r="AS268" s="80"/>
      <c r="AT268" s="82"/>
      <c r="AU268" s="176"/>
    </row>
    <row r="269" spans="1:47" s="26" customFormat="1" ht="13.5">
      <c r="A269" s="70">
        <f>IF(E269&amp;F269&amp;G269&amp;H269&amp;I269&amp;J269&amp;K269&amp;L269&amp;M269&amp;N269&amp;O269&amp;P269&amp;Q269&amp;R269&amp;S269&amp;T269&amp;U269&amp;V269&amp;W269&amp;X269&amp;Y269&amp;Z269&amp;AA269&amp;AB269&amp;AC269&amp;AD269&amp;AE269&amp;AF269&amp;AG269&amp;AH269&amp;AI269&amp;AJ269&amp;AK269&amp;AL269&amp;AM269&amp;AN269&amp;AO269&amp;AP269&amp;AQ269="",IF(D269="",IF(B269="",249,"!"),"!"),IF(D269="","!",IF(B269="","!",249)))</f>
        <v>249</v>
      </c>
      <c r="B269" s="71"/>
      <c r="C269" s="72">
        <f t="shared" si="3"/>
      </c>
      <c r="D269" s="73"/>
      <c r="E269" s="74"/>
      <c r="F269" s="75"/>
      <c r="G269" s="75"/>
      <c r="H269" s="76"/>
      <c r="I269" s="76"/>
      <c r="J269" s="77"/>
      <c r="K269" s="76"/>
      <c r="L269" s="76"/>
      <c r="M269" s="77"/>
      <c r="N269" s="76"/>
      <c r="O269" s="76"/>
      <c r="P269" s="76"/>
      <c r="Q269" s="77"/>
      <c r="R269" s="78"/>
      <c r="S269" s="79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1"/>
      <c r="AQ269" s="80"/>
      <c r="AR269" s="80"/>
      <c r="AS269" s="80"/>
      <c r="AT269" s="82"/>
      <c r="AU269" s="176"/>
    </row>
    <row r="270" spans="1:47" s="26" customFormat="1" ht="13.5">
      <c r="A270" s="70">
        <f>IF(E270&amp;F270&amp;G270&amp;H270&amp;I270&amp;J270&amp;K270&amp;L270&amp;M270&amp;N270&amp;O270&amp;P270&amp;Q270&amp;R270&amp;S270&amp;T270&amp;U270&amp;V270&amp;W270&amp;X270&amp;Y270&amp;Z270&amp;AA270&amp;AB270&amp;AC270&amp;AD270&amp;AE270&amp;AF270&amp;AG270&amp;AH270&amp;AI270&amp;AJ270&amp;AK270&amp;AL270&amp;AM270&amp;AN270&amp;AO270&amp;AP270&amp;AQ270="",IF(D270="",IF(B270="",250,"!"),"!"),IF(D270="","!",IF(B270="","!",250)))</f>
        <v>250</v>
      </c>
      <c r="B270" s="71"/>
      <c r="C270" s="72">
        <f t="shared" si="3"/>
      </c>
      <c r="D270" s="73"/>
      <c r="E270" s="74"/>
      <c r="F270" s="75"/>
      <c r="G270" s="75"/>
      <c r="H270" s="76"/>
      <c r="I270" s="76"/>
      <c r="J270" s="77"/>
      <c r="K270" s="76"/>
      <c r="L270" s="76"/>
      <c r="M270" s="77"/>
      <c r="N270" s="76"/>
      <c r="O270" s="76"/>
      <c r="P270" s="76"/>
      <c r="Q270" s="77"/>
      <c r="R270" s="78"/>
      <c r="S270" s="79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1"/>
      <c r="AQ270" s="80"/>
      <c r="AR270" s="80"/>
      <c r="AS270" s="80"/>
      <c r="AT270" s="82"/>
      <c r="AU270" s="176"/>
    </row>
    <row r="271" spans="1:47" s="26" customFormat="1" ht="13.5">
      <c r="A271" s="70">
        <f>IF(E271&amp;F271&amp;G271&amp;H271&amp;I271&amp;J271&amp;K271&amp;L271&amp;M271&amp;N271&amp;O271&amp;P271&amp;Q271&amp;R271&amp;S271&amp;T271&amp;U271&amp;V271&amp;W271&amp;X271&amp;Y271&amp;Z271&amp;AA271&amp;AB271&amp;AC271&amp;AD271&amp;AE271&amp;AF271&amp;AG271&amp;AH271&amp;AI271&amp;AJ271&amp;AK271&amp;AL271&amp;AM271&amp;AN271&amp;AO271&amp;AP271&amp;AQ271="",IF(D271="",IF(B271="",251,"!"),"!"),IF(D271="","!",IF(B271="","!",251)))</f>
        <v>251</v>
      </c>
      <c r="B271" s="71"/>
      <c r="C271" s="72">
        <f t="shared" si="3"/>
      </c>
      <c r="D271" s="73"/>
      <c r="E271" s="74"/>
      <c r="F271" s="75"/>
      <c r="G271" s="75"/>
      <c r="H271" s="76"/>
      <c r="I271" s="76"/>
      <c r="J271" s="77"/>
      <c r="K271" s="76"/>
      <c r="L271" s="76"/>
      <c r="M271" s="77"/>
      <c r="N271" s="76"/>
      <c r="O271" s="76"/>
      <c r="P271" s="76"/>
      <c r="Q271" s="77"/>
      <c r="R271" s="78"/>
      <c r="S271" s="79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1"/>
      <c r="AQ271" s="80"/>
      <c r="AR271" s="80"/>
      <c r="AS271" s="80"/>
      <c r="AT271" s="82"/>
      <c r="AU271" s="176"/>
    </row>
    <row r="272" spans="1:47" s="26" customFormat="1" ht="13.5">
      <c r="A272" s="70">
        <f>IF(E272&amp;F272&amp;G272&amp;H272&amp;I272&amp;J272&amp;K272&amp;L272&amp;M272&amp;N272&amp;O272&amp;P272&amp;Q272&amp;R272&amp;S272&amp;T272&amp;U272&amp;V272&amp;W272&amp;X272&amp;Y272&amp;Z272&amp;AA272&amp;AB272&amp;AC272&amp;AD272&amp;AE272&amp;AF272&amp;AG272&amp;AH272&amp;AI272&amp;AJ272&amp;AK272&amp;AL272&amp;AM272&amp;AN272&amp;AO272&amp;AP272&amp;AQ272="",IF(D272="",IF(B272="",252,"!"),"!"),IF(D272="","!",IF(B272="","!",252)))</f>
        <v>252</v>
      </c>
      <c r="B272" s="71"/>
      <c r="C272" s="72">
        <f t="shared" si="3"/>
      </c>
      <c r="D272" s="73"/>
      <c r="E272" s="74"/>
      <c r="F272" s="75"/>
      <c r="G272" s="75"/>
      <c r="H272" s="76"/>
      <c r="I272" s="76"/>
      <c r="J272" s="77"/>
      <c r="K272" s="76"/>
      <c r="L272" s="76"/>
      <c r="M272" s="77"/>
      <c r="N272" s="76"/>
      <c r="O272" s="76"/>
      <c r="P272" s="76"/>
      <c r="Q272" s="77"/>
      <c r="R272" s="78"/>
      <c r="S272" s="79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1"/>
      <c r="AQ272" s="80"/>
      <c r="AR272" s="80"/>
      <c r="AS272" s="80"/>
      <c r="AT272" s="82"/>
      <c r="AU272" s="176"/>
    </row>
    <row r="273" spans="1:47" s="26" customFormat="1" ht="13.5">
      <c r="A273" s="70">
        <f>IF(E273&amp;F273&amp;G273&amp;H273&amp;I273&amp;J273&amp;K273&amp;L273&amp;M273&amp;N273&amp;O273&amp;P273&amp;Q273&amp;R273&amp;S273&amp;T273&amp;U273&amp;V273&amp;W273&amp;X273&amp;Y273&amp;Z273&amp;AA273&amp;AB273&amp;AC273&amp;AD273&amp;AE273&amp;AF273&amp;AG273&amp;AH273&amp;AI273&amp;AJ273&amp;AK273&amp;AL273&amp;AM273&amp;AN273&amp;AO273&amp;AP273&amp;AQ273="",IF(D273="",IF(B273="",253,"!"),"!"),IF(D273="","!",IF(B273="","!",253)))</f>
        <v>253</v>
      </c>
      <c r="B273" s="71"/>
      <c r="C273" s="72">
        <f t="shared" si="3"/>
      </c>
      <c r="D273" s="73"/>
      <c r="E273" s="74"/>
      <c r="F273" s="75"/>
      <c r="G273" s="75"/>
      <c r="H273" s="76"/>
      <c r="I273" s="76"/>
      <c r="J273" s="77"/>
      <c r="K273" s="76"/>
      <c r="L273" s="76"/>
      <c r="M273" s="77"/>
      <c r="N273" s="76"/>
      <c r="O273" s="76"/>
      <c r="P273" s="76"/>
      <c r="Q273" s="77"/>
      <c r="R273" s="78"/>
      <c r="S273" s="79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1"/>
      <c r="AQ273" s="80"/>
      <c r="AR273" s="80"/>
      <c r="AS273" s="80"/>
      <c r="AT273" s="82"/>
      <c r="AU273" s="176"/>
    </row>
    <row r="274" spans="1:47" s="26" customFormat="1" ht="13.5">
      <c r="A274" s="70">
        <f>IF(E274&amp;F274&amp;G274&amp;H274&amp;I274&amp;J274&amp;K274&amp;L274&amp;M274&amp;N274&amp;O274&amp;P274&amp;Q274&amp;R274&amp;S274&amp;T274&amp;U274&amp;V274&amp;W274&amp;X274&amp;Y274&amp;Z274&amp;AA274&amp;AB274&amp;AC274&amp;AD274&amp;AE274&amp;AF274&amp;AG274&amp;AH274&amp;AI274&amp;AJ274&amp;AK274&amp;AL274&amp;AM274&amp;AN274&amp;AO274&amp;AP274&amp;AQ274="",IF(D274="",IF(B274="",254,"!"),"!"),IF(D274="","!",IF(B274="","!",254)))</f>
        <v>254</v>
      </c>
      <c r="B274" s="71"/>
      <c r="C274" s="72">
        <f t="shared" si="3"/>
      </c>
      <c r="D274" s="73"/>
      <c r="E274" s="74"/>
      <c r="F274" s="75"/>
      <c r="G274" s="75"/>
      <c r="H274" s="76"/>
      <c r="I274" s="76"/>
      <c r="J274" s="77"/>
      <c r="K274" s="76"/>
      <c r="L274" s="76"/>
      <c r="M274" s="77"/>
      <c r="N274" s="76"/>
      <c r="O274" s="76"/>
      <c r="P274" s="76"/>
      <c r="Q274" s="77"/>
      <c r="R274" s="78"/>
      <c r="S274" s="79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1"/>
      <c r="AQ274" s="80"/>
      <c r="AR274" s="80"/>
      <c r="AS274" s="80"/>
      <c r="AT274" s="82"/>
      <c r="AU274" s="176"/>
    </row>
    <row r="275" spans="1:47" s="26" customFormat="1" ht="13.5">
      <c r="A275" s="70">
        <f>IF(E275&amp;F275&amp;G275&amp;H275&amp;I275&amp;J275&amp;K275&amp;L275&amp;M275&amp;N275&amp;O275&amp;P275&amp;Q275&amp;R275&amp;S275&amp;T275&amp;U275&amp;V275&amp;W275&amp;X275&amp;Y275&amp;Z275&amp;AA275&amp;AB275&amp;AC275&amp;AD275&amp;AE275&amp;AF275&amp;AG275&amp;AH275&amp;AI275&amp;AJ275&amp;AK275&amp;AL275&amp;AM275&amp;AN275&amp;AO275&amp;AP275&amp;AQ275="",IF(D275="",IF(B275="",255,"!"),"!"),IF(D275="","!",IF(B275="","!",255)))</f>
        <v>255</v>
      </c>
      <c r="B275" s="71"/>
      <c r="C275" s="72">
        <f t="shared" si="3"/>
      </c>
      <c r="D275" s="73"/>
      <c r="E275" s="74"/>
      <c r="F275" s="75"/>
      <c r="G275" s="75"/>
      <c r="H275" s="76"/>
      <c r="I275" s="76"/>
      <c r="J275" s="77"/>
      <c r="K275" s="76"/>
      <c r="L275" s="76"/>
      <c r="M275" s="77"/>
      <c r="N275" s="76"/>
      <c r="O275" s="76"/>
      <c r="P275" s="76"/>
      <c r="Q275" s="77"/>
      <c r="R275" s="78"/>
      <c r="S275" s="79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1"/>
      <c r="AQ275" s="80"/>
      <c r="AR275" s="80"/>
      <c r="AS275" s="80"/>
      <c r="AT275" s="82"/>
      <c r="AU275" s="176"/>
    </row>
    <row r="276" spans="1:47" s="26" customFormat="1" ht="13.5">
      <c r="A276" s="70">
        <f>IF(E276&amp;F276&amp;G276&amp;H276&amp;I276&amp;J276&amp;K276&amp;L276&amp;M276&amp;N276&amp;O276&amp;P276&amp;Q276&amp;R276&amp;S276&amp;T276&amp;U276&amp;V276&amp;W276&amp;X276&amp;Y276&amp;Z276&amp;AA276&amp;AB276&amp;AC276&amp;AD276&amp;AE276&amp;AF276&amp;AG276&amp;AH276&amp;AI276&amp;AJ276&amp;AK276&amp;AL276&amp;AM276&amp;AN276&amp;AO276&amp;AP276&amp;AQ276="",IF(D276="",IF(B276="",256,"!"),"!"),IF(D276="","!",IF(B276="","!",256)))</f>
        <v>256</v>
      </c>
      <c r="B276" s="71"/>
      <c r="C276" s="72">
        <f t="shared" si="3"/>
      </c>
      <c r="D276" s="73"/>
      <c r="E276" s="74"/>
      <c r="F276" s="75"/>
      <c r="G276" s="75"/>
      <c r="H276" s="76"/>
      <c r="I276" s="76"/>
      <c r="J276" s="77"/>
      <c r="K276" s="76"/>
      <c r="L276" s="76"/>
      <c r="M276" s="77"/>
      <c r="N276" s="76"/>
      <c r="O276" s="76"/>
      <c r="P276" s="76"/>
      <c r="Q276" s="77"/>
      <c r="R276" s="78"/>
      <c r="S276" s="79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1"/>
      <c r="AQ276" s="80"/>
      <c r="AR276" s="80"/>
      <c r="AS276" s="80"/>
      <c r="AT276" s="82"/>
      <c r="AU276" s="176"/>
    </row>
    <row r="277" spans="1:47" s="26" customFormat="1" ht="13.5">
      <c r="A277" s="70">
        <f>IF(E277&amp;F277&amp;G277&amp;H277&amp;I277&amp;J277&amp;K277&amp;L277&amp;M277&amp;N277&amp;O277&amp;P277&amp;Q277&amp;R277&amp;S277&amp;T277&amp;U277&amp;V277&amp;W277&amp;X277&amp;Y277&amp;Z277&amp;AA277&amp;AB277&amp;AC277&amp;AD277&amp;AE277&amp;AF277&amp;AG277&amp;AH277&amp;AI277&amp;AJ277&amp;AK277&amp;AL277&amp;AM277&amp;AN277&amp;AO277&amp;AP277&amp;AQ277="",IF(D277="",IF(B277="",257,"!"),"!"),IF(D277="","!",IF(B277="","!",257)))</f>
        <v>257</v>
      </c>
      <c r="B277" s="71"/>
      <c r="C277" s="72">
        <f aca="true" t="shared" si="4" ref="C277:C320">IF(B277="","","-")</f>
      </c>
      <c r="D277" s="73"/>
      <c r="E277" s="74"/>
      <c r="F277" s="75"/>
      <c r="G277" s="75"/>
      <c r="H277" s="76"/>
      <c r="I277" s="76"/>
      <c r="J277" s="77"/>
      <c r="K277" s="76"/>
      <c r="L277" s="76"/>
      <c r="M277" s="77"/>
      <c r="N277" s="76"/>
      <c r="O277" s="76"/>
      <c r="P277" s="76"/>
      <c r="Q277" s="77"/>
      <c r="R277" s="78"/>
      <c r="S277" s="79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1"/>
      <c r="AQ277" s="80"/>
      <c r="AR277" s="80"/>
      <c r="AS277" s="80"/>
      <c r="AT277" s="82"/>
      <c r="AU277" s="176"/>
    </row>
    <row r="278" spans="1:47" s="26" customFormat="1" ht="13.5">
      <c r="A278" s="70">
        <f>IF(E278&amp;F278&amp;G278&amp;H278&amp;I278&amp;J278&amp;K278&amp;L278&amp;M278&amp;N278&amp;O278&amp;P278&amp;Q278&amp;R278&amp;S278&amp;T278&amp;U278&amp;V278&amp;W278&amp;X278&amp;Y278&amp;Z278&amp;AA278&amp;AB278&amp;AC278&amp;AD278&amp;AE278&amp;AF278&amp;AG278&amp;AH278&amp;AI278&amp;AJ278&amp;AK278&amp;AL278&amp;AM278&amp;AN278&amp;AO278&amp;AP278&amp;AQ278="",IF(D278="",IF(B278="",258,"!"),"!"),IF(D278="","!",IF(B278="","!",258)))</f>
        <v>258</v>
      </c>
      <c r="B278" s="71"/>
      <c r="C278" s="72">
        <f t="shared" si="4"/>
      </c>
      <c r="D278" s="73"/>
      <c r="E278" s="74"/>
      <c r="F278" s="75"/>
      <c r="G278" s="75"/>
      <c r="H278" s="76"/>
      <c r="I278" s="76"/>
      <c r="J278" s="77"/>
      <c r="K278" s="76"/>
      <c r="L278" s="76"/>
      <c r="M278" s="77"/>
      <c r="N278" s="76"/>
      <c r="O278" s="76"/>
      <c r="P278" s="76"/>
      <c r="Q278" s="77"/>
      <c r="R278" s="78"/>
      <c r="S278" s="79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1"/>
      <c r="AQ278" s="80"/>
      <c r="AR278" s="80"/>
      <c r="AS278" s="80"/>
      <c r="AT278" s="82"/>
      <c r="AU278" s="176"/>
    </row>
    <row r="279" spans="1:47" s="26" customFormat="1" ht="13.5">
      <c r="A279" s="70">
        <f>IF(E279&amp;F279&amp;G279&amp;H279&amp;I279&amp;J279&amp;K279&amp;L279&amp;M279&amp;N279&amp;O279&amp;P279&amp;Q279&amp;R279&amp;S279&amp;T279&amp;U279&amp;V279&amp;W279&amp;X279&amp;Y279&amp;Z279&amp;AA279&amp;AB279&amp;AC279&amp;AD279&amp;AE279&amp;AF279&amp;AG279&amp;AH279&amp;AI279&amp;AJ279&amp;AK279&amp;AL279&amp;AM279&amp;AN279&amp;AO279&amp;AP279&amp;AQ279="",IF(D279="",IF(B279="",259,"!"),"!"),IF(D279="","!",IF(B279="","!",259)))</f>
        <v>259</v>
      </c>
      <c r="B279" s="71"/>
      <c r="C279" s="72">
        <f t="shared" si="4"/>
      </c>
      <c r="D279" s="73"/>
      <c r="E279" s="74"/>
      <c r="F279" s="75"/>
      <c r="G279" s="75"/>
      <c r="H279" s="76"/>
      <c r="I279" s="76"/>
      <c r="J279" s="77"/>
      <c r="K279" s="76"/>
      <c r="L279" s="76"/>
      <c r="M279" s="77"/>
      <c r="N279" s="76"/>
      <c r="O279" s="76"/>
      <c r="P279" s="76"/>
      <c r="Q279" s="77"/>
      <c r="R279" s="78"/>
      <c r="S279" s="79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1"/>
      <c r="AQ279" s="80"/>
      <c r="AR279" s="80"/>
      <c r="AS279" s="80"/>
      <c r="AT279" s="82"/>
      <c r="AU279" s="176"/>
    </row>
    <row r="280" spans="1:47" s="26" customFormat="1" ht="13.5">
      <c r="A280" s="70">
        <f>IF(E280&amp;F280&amp;G280&amp;H280&amp;I280&amp;J280&amp;K280&amp;L280&amp;M280&amp;N280&amp;O280&amp;P280&amp;Q280&amp;R280&amp;S280&amp;T280&amp;U280&amp;V280&amp;W280&amp;X280&amp;Y280&amp;Z280&amp;AA280&amp;AB280&amp;AC280&amp;AD280&amp;AE280&amp;AF280&amp;AG280&amp;AH280&amp;AI280&amp;AJ280&amp;AK280&amp;AL280&amp;AM280&amp;AN280&amp;AO280&amp;AP280&amp;AQ280="",IF(D280="",IF(B280="",260,"!"),"!"),IF(D280="","!",IF(B280="","!",260)))</f>
        <v>260</v>
      </c>
      <c r="B280" s="71"/>
      <c r="C280" s="72">
        <f t="shared" si="4"/>
      </c>
      <c r="D280" s="73"/>
      <c r="E280" s="74"/>
      <c r="F280" s="75"/>
      <c r="G280" s="75"/>
      <c r="H280" s="76"/>
      <c r="I280" s="76"/>
      <c r="J280" s="77"/>
      <c r="K280" s="76"/>
      <c r="L280" s="76"/>
      <c r="M280" s="77"/>
      <c r="N280" s="76"/>
      <c r="O280" s="76"/>
      <c r="P280" s="76"/>
      <c r="Q280" s="77"/>
      <c r="R280" s="78"/>
      <c r="S280" s="79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1"/>
      <c r="AQ280" s="80"/>
      <c r="AR280" s="80"/>
      <c r="AS280" s="80"/>
      <c r="AT280" s="82"/>
      <c r="AU280" s="176"/>
    </row>
    <row r="281" spans="1:47" s="26" customFormat="1" ht="13.5">
      <c r="A281" s="70">
        <f>IF(E281&amp;F281&amp;G281&amp;H281&amp;I281&amp;J281&amp;K281&amp;L281&amp;M281&amp;N281&amp;O281&amp;P281&amp;Q281&amp;R281&amp;S281&amp;T281&amp;U281&amp;V281&amp;W281&amp;X281&amp;Y281&amp;Z281&amp;AA281&amp;AB281&amp;AC281&amp;AD281&amp;AE281&amp;AF281&amp;AG281&amp;AH281&amp;AI281&amp;AJ281&amp;AK281&amp;AL281&amp;AM281&amp;AN281&amp;AO281&amp;AP281&amp;AQ281="",IF(D281="",IF(B281="",261,"!"),"!"),IF(D281="","!",IF(B281="","!",261)))</f>
        <v>261</v>
      </c>
      <c r="B281" s="71"/>
      <c r="C281" s="72">
        <f t="shared" si="4"/>
      </c>
      <c r="D281" s="73"/>
      <c r="E281" s="74"/>
      <c r="F281" s="75"/>
      <c r="G281" s="75"/>
      <c r="H281" s="76"/>
      <c r="I281" s="76"/>
      <c r="J281" s="77"/>
      <c r="K281" s="76"/>
      <c r="L281" s="76"/>
      <c r="M281" s="77"/>
      <c r="N281" s="76"/>
      <c r="O281" s="76"/>
      <c r="P281" s="76"/>
      <c r="Q281" s="77"/>
      <c r="R281" s="78"/>
      <c r="S281" s="79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1"/>
      <c r="AQ281" s="80"/>
      <c r="AR281" s="80"/>
      <c r="AS281" s="80"/>
      <c r="AT281" s="82"/>
      <c r="AU281" s="176"/>
    </row>
    <row r="282" spans="1:47" s="26" customFormat="1" ht="13.5">
      <c r="A282" s="70">
        <f>IF(E282&amp;F282&amp;G282&amp;H282&amp;I282&amp;J282&amp;K282&amp;L282&amp;M282&amp;N282&amp;O282&amp;P282&amp;Q282&amp;R282&amp;S282&amp;T282&amp;U282&amp;V282&amp;W282&amp;X282&amp;Y282&amp;Z282&amp;AA282&amp;AB282&amp;AC282&amp;AD282&amp;AE282&amp;AF282&amp;AG282&amp;AH282&amp;AI282&amp;AJ282&amp;AK282&amp;AL282&amp;AM282&amp;AN282&amp;AO282&amp;AP282&amp;AQ282="",IF(D282="",IF(B282="",262,"!"),"!"),IF(D282="","!",IF(B282="","!",262)))</f>
        <v>262</v>
      </c>
      <c r="B282" s="71"/>
      <c r="C282" s="72">
        <f t="shared" si="4"/>
      </c>
      <c r="D282" s="73"/>
      <c r="E282" s="74"/>
      <c r="F282" s="75"/>
      <c r="G282" s="75"/>
      <c r="H282" s="76"/>
      <c r="I282" s="76"/>
      <c r="J282" s="77"/>
      <c r="K282" s="76"/>
      <c r="L282" s="76"/>
      <c r="M282" s="77"/>
      <c r="N282" s="76"/>
      <c r="O282" s="76"/>
      <c r="P282" s="76"/>
      <c r="Q282" s="77"/>
      <c r="R282" s="78"/>
      <c r="S282" s="79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1"/>
      <c r="AQ282" s="80"/>
      <c r="AR282" s="80"/>
      <c r="AS282" s="80"/>
      <c r="AT282" s="82"/>
      <c r="AU282" s="176"/>
    </row>
    <row r="283" spans="1:47" s="26" customFormat="1" ht="13.5">
      <c r="A283" s="70">
        <f>IF(E283&amp;F283&amp;G283&amp;H283&amp;I283&amp;J283&amp;K283&amp;L283&amp;M283&amp;N283&amp;O283&amp;P283&amp;Q283&amp;R283&amp;S283&amp;T283&amp;U283&amp;V283&amp;W283&amp;X283&amp;Y283&amp;Z283&amp;AA283&amp;AB283&amp;AC283&amp;AD283&amp;AE283&amp;AF283&amp;AG283&amp;AH283&amp;AI283&amp;AJ283&amp;AK283&amp;AL283&amp;AM283&amp;AN283&amp;AO283&amp;AP283&amp;AQ283="",IF(D283="",IF(B283="",263,"!"),"!"),IF(D283="","!",IF(B283="","!",263)))</f>
        <v>263</v>
      </c>
      <c r="B283" s="71"/>
      <c r="C283" s="72">
        <f t="shared" si="4"/>
      </c>
      <c r="D283" s="73"/>
      <c r="E283" s="74"/>
      <c r="F283" s="75"/>
      <c r="G283" s="75"/>
      <c r="H283" s="76"/>
      <c r="I283" s="76"/>
      <c r="J283" s="77"/>
      <c r="K283" s="76"/>
      <c r="L283" s="76"/>
      <c r="M283" s="77"/>
      <c r="N283" s="76"/>
      <c r="O283" s="76"/>
      <c r="P283" s="76"/>
      <c r="Q283" s="77"/>
      <c r="R283" s="78"/>
      <c r="S283" s="79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1"/>
      <c r="AQ283" s="80"/>
      <c r="AR283" s="80"/>
      <c r="AS283" s="80"/>
      <c r="AT283" s="82"/>
      <c r="AU283" s="176"/>
    </row>
    <row r="284" spans="1:47" s="26" customFormat="1" ht="13.5">
      <c r="A284" s="70">
        <f>IF(E284&amp;F284&amp;G284&amp;H284&amp;I284&amp;J284&amp;K284&amp;L284&amp;M284&amp;N284&amp;O284&amp;P284&amp;Q284&amp;R284&amp;S284&amp;T284&amp;U284&amp;V284&amp;W284&amp;X284&amp;Y284&amp;Z284&amp;AA284&amp;AB284&amp;AC284&amp;AD284&amp;AE284&amp;AF284&amp;AG284&amp;AH284&amp;AI284&amp;AJ284&amp;AK284&amp;AL284&amp;AM284&amp;AN284&amp;AO284&amp;AP284&amp;AQ284="",IF(D284="",IF(B284="",264,"!"),"!"),IF(D284="","!",IF(B284="","!",264)))</f>
        <v>264</v>
      </c>
      <c r="B284" s="71"/>
      <c r="C284" s="72">
        <f t="shared" si="4"/>
      </c>
      <c r="D284" s="73"/>
      <c r="E284" s="74"/>
      <c r="F284" s="75"/>
      <c r="G284" s="75"/>
      <c r="H284" s="76"/>
      <c r="I284" s="76"/>
      <c r="J284" s="77"/>
      <c r="K284" s="76"/>
      <c r="L284" s="76"/>
      <c r="M284" s="77"/>
      <c r="N284" s="76"/>
      <c r="O284" s="76"/>
      <c r="P284" s="76"/>
      <c r="Q284" s="77"/>
      <c r="R284" s="78"/>
      <c r="S284" s="79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1"/>
      <c r="AQ284" s="80"/>
      <c r="AR284" s="80"/>
      <c r="AS284" s="80"/>
      <c r="AT284" s="82"/>
      <c r="AU284" s="176"/>
    </row>
    <row r="285" spans="1:47" s="26" customFormat="1" ht="13.5">
      <c r="A285" s="70">
        <f>IF(E285&amp;F285&amp;G285&amp;H285&amp;I285&amp;J285&amp;K285&amp;L285&amp;M285&amp;N285&amp;O285&amp;P285&amp;Q285&amp;R285&amp;S285&amp;T285&amp;U285&amp;V285&amp;W285&amp;X285&amp;Y285&amp;Z285&amp;AA285&amp;AB285&amp;AC285&amp;AD285&amp;AE285&amp;AF285&amp;AG285&amp;AH285&amp;AI285&amp;AJ285&amp;AK285&amp;AL285&amp;AM285&amp;AN285&amp;AO285&amp;AP285&amp;AQ285="",IF(D285="",IF(B285="",265,"!"),"!"),IF(D285="","!",IF(B285="","!",265)))</f>
        <v>265</v>
      </c>
      <c r="B285" s="71"/>
      <c r="C285" s="72">
        <f t="shared" si="4"/>
      </c>
      <c r="D285" s="73"/>
      <c r="E285" s="74"/>
      <c r="F285" s="75"/>
      <c r="G285" s="75"/>
      <c r="H285" s="76"/>
      <c r="I285" s="76"/>
      <c r="J285" s="77"/>
      <c r="K285" s="76"/>
      <c r="L285" s="76"/>
      <c r="M285" s="77"/>
      <c r="N285" s="76"/>
      <c r="O285" s="76"/>
      <c r="P285" s="76"/>
      <c r="Q285" s="77"/>
      <c r="R285" s="78"/>
      <c r="S285" s="79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1"/>
      <c r="AQ285" s="80"/>
      <c r="AR285" s="80"/>
      <c r="AS285" s="80"/>
      <c r="AT285" s="82"/>
      <c r="AU285" s="176"/>
    </row>
    <row r="286" spans="1:47" s="26" customFormat="1" ht="13.5">
      <c r="A286" s="70">
        <f>IF(E286&amp;F286&amp;G286&amp;H286&amp;I286&amp;J286&amp;K286&amp;L286&amp;M286&amp;N286&amp;O286&amp;P286&amp;Q286&amp;R286&amp;S286&amp;T286&amp;U286&amp;V286&amp;W286&amp;X286&amp;Y286&amp;Z286&amp;AA286&amp;AB286&amp;AC286&amp;AD286&amp;AE286&amp;AF286&amp;AG286&amp;AH286&amp;AI286&amp;AJ286&amp;AK286&amp;AL286&amp;AM286&amp;AN286&amp;AO286&amp;AP286&amp;AQ286="",IF(D286="",IF(B286="",266,"!"),"!"),IF(D286="","!",IF(B286="","!",266)))</f>
        <v>266</v>
      </c>
      <c r="B286" s="71"/>
      <c r="C286" s="72">
        <f t="shared" si="4"/>
      </c>
      <c r="D286" s="73"/>
      <c r="E286" s="74"/>
      <c r="F286" s="75"/>
      <c r="G286" s="75"/>
      <c r="H286" s="76"/>
      <c r="I286" s="76"/>
      <c r="J286" s="77"/>
      <c r="K286" s="76"/>
      <c r="L286" s="76"/>
      <c r="M286" s="77"/>
      <c r="N286" s="76"/>
      <c r="O286" s="76"/>
      <c r="P286" s="76"/>
      <c r="Q286" s="77"/>
      <c r="R286" s="78"/>
      <c r="S286" s="79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1"/>
      <c r="AQ286" s="80"/>
      <c r="AR286" s="80"/>
      <c r="AS286" s="80"/>
      <c r="AT286" s="82"/>
      <c r="AU286" s="176"/>
    </row>
    <row r="287" spans="1:47" s="26" customFormat="1" ht="13.5">
      <c r="A287" s="70">
        <f>IF(E287&amp;F287&amp;G287&amp;H287&amp;I287&amp;J287&amp;K287&amp;L287&amp;M287&amp;N287&amp;O287&amp;P287&amp;Q287&amp;R287&amp;S287&amp;T287&amp;U287&amp;V287&amp;W287&amp;X287&amp;Y287&amp;Z287&amp;AA287&amp;AB287&amp;AC287&amp;AD287&amp;AE287&amp;AF287&amp;AG287&amp;AH287&amp;AI287&amp;AJ287&amp;AK287&amp;AL287&amp;AM287&amp;AN287&amp;AO287&amp;AP287&amp;AQ287="",IF(D287="",IF(B287="",267,"!"),"!"),IF(D287="","!",IF(B287="","!",267)))</f>
        <v>267</v>
      </c>
      <c r="B287" s="71"/>
      <c r="C287" s="72">
        <f t="shared" si="4"/>
      </c>
      <c r="D287" s="73"/>
      <c r="E287" s="74"/>
      <c r="F287" s="75"/>
      <c r="G287" s="75"/>
      <c r="H287" s="76"/>
      <c r="I287" s="76"/>
      <c r="J287" s="77"/>
      <c r="K287" s="76"/>
      <c r="L287" s="76"/>
      <c r="M287" s="77"/>
      <c r="N287" s="76"/>
      <c r="O287" s="76"/>
      <c r="P287" s="76"/>
      <c r="Q287" s="77"/>
      <c r="R287" s="78"/>
      <c r="S287" s="79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1"/>
      <c r="AQ287" s="80"/>
      <c r="AR287" s="80"/>
      <c r="AS287" s="80"/>
      <c r="AT287" s="82"/>
      <c r="AU287" s="176"/>
    </row>
    <row r="288" spans="1:47" s="26" customFormat="1" ht="13.5">
      <c r="A288" s="70">
        <f>IF(E288&amp;F288&amp;G288&amp;H288&amp;I288&amp;J288&amp;K288&amp;L288&amp;M288&amp;N288&amp;O288&amp;P288&amp;Q288&amp;R288&amp;S288&amp;T288&amp;U288&amp;V288&amp;W288&amp;X288&amp;Y288&amp;Z288&amp;AA288&amp;AB288&amp;AC288&amp;AD288&amp;AE288&amp;AF288&amp;AG288&amp;AH288&amp;AI288&amp;AJ288&amp;AK288&amp;AL288&amp;AM288&amp;AN288&amp;AO288&amp;AP288&amp;AQ288="",IF(D288="",IF(B288="",268,"!"),"!"),IF(D288="","!",IF(B288="","!",268)))</f>
        <v>268</v>
      </c>
      <c r="B288" s="71"/>
      <c r="C288" s="72">
        <f t="shared" si="4"/>
      </c>
      <c r="D288" s="73"/>
      <c r="E288" s="74"/>
      <c r="F288" s="75"/>
      <c r="G288" s="75"/>
      <c r="H288" s="76"/>
      <c r="I288" s="76"/>
      <c r="J288" s="77"/>
      <c r="K288" s="76"/>
      <c r="L288" s="76"/>
      <c r="M288" s="77"/>
      <c r="N288" s="76"/>
      <c r="O288" s="76"/>
      <c r="P288" s="76"/>
      <c r="Q288" s="77"/>
      <c r="R288" s="78"/>
      <c r="S288" s="79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1"/>
      <c r="AQ288" s="80"/>
      <c r="AR288" s="80"/>
      <c r="AS288" s="80"/>
      <c r="AT288" s="82"/>
      <c r="AU288" s="176"/>
    </row>
    <row r="289" spans="1:47" s="26" customFormat="1" ht="13.5">
      <c r="A289" s="70">
        <f>IF(E289&amp;F289&amp;G289&amp;H289&amp;I289&amp;J289&amp;K289&amp;L289&amp;M289&amp;N289&amp;O289&amp;P289&amp;Q289&amp;R289&amp;S289&amp;T289&amp;U289&amp;V289&amp;W289&amp;X289&amp;Y289&amp;Z289&amp;AA289&amp;AB289&amp;AC289&amp;AD289&amp;AE289&amp;AF289&amp;AG289&amp;AH289&amp;AI289&amp;AJ289&amp;AK289&amp;AL289&amp;AM289&amp;AN289&amp;AO289&amp;AP289&amp;AQ289="",IF(D289="",IF(B289="",269,"!"),"!"),IF(D289="","!",IF(B289="","!",269)))</f>
        <v>269</v>
      </c>
      <c r="B289" s="71"/>
      <c r="C289" s="72">
        <f t="shared" si="4"/>
      </c>
      <c r="D289" s="73"/>
      <c r="E289" s="74"/>
      <c r="F289" s="75"/>
      <c r="G289" s="75"/>
      <c r="H289" s="76"/>
      <c r="I289" s="76"/>
      <c r="J289" s="77"/>
      <c r="K289" s="76"/>
      <c r="L289" s="76"/>
      <c r="M289" s="77"/>
      <c r="N289" s="76"/>
      <c r="O289" s="76"/>
      <c r="P289" s="76"/>
      <c r="Q289" s="77"/>
      <c r="R289" s="78"/>
      <c r="S289" s="79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1"/>
      <c r="AQ289" s="80"/>
      <c r="AR289" s="80"/>
      <c r="AS289" s="80"/>
      <c r="AT289" s="82"/>
      <c r="AU289" s="176"/>
    </row>
    <row r="290" spans="1:47" s="26" customFormat="1" ht="13.5">
      <c r="A290" s="70">
        <f>IF(E290&amp;F290&amp;G290&amp;H290&amp;I290&amp;J290&amp;K290&amp;L290&amp;M290&amp;N290&amp;O290&amp;P290&amp;Q290&amp;R290&amp;S290&amp;T290&amp;U290&amp;V290&amp;W290&amp;X290&amp;Y290&amp;Z290&amp;AA290&amp;AB290&amp;AC290&amp;AD290&amp;AE290&amp;AF290&amp;AG290&amp;AH290&amp;AI290&amp;AJ290&amp;AK290&amp;AL290&amp;AM290&amp;AN290&amp;AO290&amp;AP290&amp;AQ290="",IF(D290="",IF(B290="",270,"!"),"!"),IF(D290="","!",IF(B290="","!",270)))</f>
        <v>270</v>
      </c>
      <c r="B290" s="71"/>
      <c r="C290" s="72">
        <f t="shared" si="4"/>
      </c>
      <c r="D290" s="73"/>
      <c r="E290" s="74"/>
      <c r="F290" s="75"/>
      <c r="G290" s="75"/>
      <c r="H290" s="76"/>
      <c r="I290" s="76"/>
      <c r="J290" s="77"/>
      <c r="K290" s="76"/>
      <c r="L290" s="76"/>
      <c r="M290" s="77"/>
      <c r="N290" s="76"/>
      <c r="O290" s="76"/>
      <c r="P290" s="76"/>
      <c r="Q290" s="77"/>
      <c r="R290" s="78"/>
      <c r="S290" s="79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1"/>
      <c r="AQ290" s="80"/>
      <c r="AR290" s="80"/>
      <c r="AS290" s="80"/>
      <c r="AT290" s="82"/>
      <c r="AU290" s="176"/>
    </row>
    <row r="291" spans="1:47" s="26" customFormat="1" ht="13.5">
      <c r="A291" s="70">
        <f>IF(E291&amp;F291&amp;G291&amp;H291&amp;I291&amp;J291&amp;K291&amp;L291&amp;M291&amp;N291&amp;O291&amp;P291&amp;Q291&amp;R291&amp;S291&amp;T291&amp;U291&amp;V291&amp;W291&amp;X291&amp;Y291&amp;Z291&amp;AA291&amp;AB291&amp;AC291&amp;AD291&amp;AE291&amp;AF291&amp;AG291&amp;AH291&amp;AI291&amp;AJ291&amp;AK291&amp;AL291&amp;AM291&amp;AN291&amp;AO291&amp;AP291&amp;AQ291="",IF(D291="",IF(B291="",271,"!"),"!"),IF(D291="","!",IF(B291="","!",271)))</f>
        <v>271</v>
      </c>
      <c r="B291" s="71"/>
      <c r="C291" s="72">
        <f t="shared" si="4"/>
      </c>
      <c r="D291" s="73"/>
      <c r="E291" s="74"/>
      <c r="F291" s="75"/>
      <c r="G291" s="75"/>
      <c r="H291" s="76"/>
      <c r="I291" s="76"/>
      <c r="J291" s="77"/>
      <c r="K291" s="76"/>
      <c r="L291" s="76"/>
      <c r="M291" s="77"/>
      <c r="N291" s="76"/>
      <c r="O291" s="76"/>
      <c r="P291" s="76"/>
      <c r="Q291" s="77"/>
      <c r="R291" s="78"/>
      <c r="S291" s="79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1"/>
      <c r="AQ291" s="80"/>
      <c r="AR291" s="80"/>
      <c r="AS291" s="80"/>
      <c r="AT291" s="82"/>
      <c r="AU291" s="176"/>
    </row>
    <row r="292" spans="1:47" s="26" customFormat="1" ht="13.5">
      <c r="A292" s="70">
        <f>IF(E292&amp;F292&amp;G292&amp;H292&amp;I292&amp;J292&amp;K292&amp;L292&amp;M292&amp;N292&amp;O292&amp;P292&amp;Q292&amp;R292&amp;S292&amp;T292&amp;U292&amp;V292&amp;W292&amp;X292&amp;Y292&amp;Z292&amp;AA292&amp;AB292&amp;AC292&amp;AD292&amp;AE292&amp;AF292&amp;AG292&amp;AH292&amp;AI292&amp;AJ292&amp;AK292&amp;AL292&amp;AM292&amp;AN292&amp;AO292&amp;AP292&amp;AQ292="",IF(D292="",IF(B292="",272,"!"),"!"),IF(D292="","!",IF(B292="","!",272)))</f>
        <v>272</v>
      </c>
      <c r="B292" s="71"/>
      <c r="C292" s="72">
        <f t="shared" si="4"/>
      </c>
      <c r="D292" s="73"/>
      <c r="E292" s="74"/>
      <c r="F292" s="75"/>
      <c r="G292" s="75"/>
      <c r="H292" s="76"/>
      <c r="I292" s="76"/>
      <c r="J292" s="77"/>
      <c r="K292" s="76"/>
      <c r="L292" s="76"/>
      <c r="M292" s="77"/>
      <c r="N292" s="76"/>
      <c r="O292" s="76"/>
      <c r="P292" s="76"/>
      <c r="Q292" s="77"/>
      <c r="R292" s="78"/>
      <c r="S292" s="79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1"/>
      <c r="AQ292" s="80"/>
      <c r="AR292" s="80"/>
      <c r="AS292" s="80"/>
      <c r="AT292" s="82"/>
      <c r="AU292" s="176"/>
    </row>
    <row r="293" spans="1:47" s="26" customFormat="1" ht="13.5">
      <c r="A293" s="70">
        <f>IF(E293&amp;F293&amp;G293&amp;H293&amp;I293&amp;J293&amp;K293&amp;L293&amp;M293&amp;N293&amp;O293&amp;P293&amp;Q293&amp;R293&amp;S293&amp;T293&amp;U293&amp;V293&amp;W293&amp;X293&amp;Y293&amp;Z293&amp;AA293&amp;AB293&amp;AC293&amp;AD293&amp;AE293&amp;AF293&amp;AG293&amp;AH293&amp;AI293&amp;AJ293&amp;AK293&amp;AL293&amp;AM293&amp;AN293&amp;AO293&amp;AP293&amp;AQ293="",IF(D293="",IF(B293="",273,"!"),"!"),IF(D293="","!",IF(B293="","!",273)))</f>
        <v>273</v>
      </c>
      <c r="B293" s="71"/>
      <c r="C293" s="72">
        <f t="shared" si="4"/>
      </c>
      <c r="D293" s="73"/>
      <c r="E293" s="74"/>
      <c r="F293" s="75"/>
      <c r="G293" s="75"/>
      <c r="H293" s="76"/>
      <c r="I293" s="76"/>
      <c r="J293" s="77"/>
      <c r="K293" s="76"/>
      <c r="L293" s="76"/>
      <c r="M293" s="77"/>
      <c r="N293" s="76"/>
      <c r="O293" s="76"/>
      <c r="P293" s="76"/>
      <c r="Q293" s="77"/>
      <c r="R293" s="78"/>
      <c r="S293" s="79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1"/>
      <c r="AQ293" s="80"/>
      <c r="AR293" s="80"/>
      <c r="AS293" s="80"/>
      <c r="AT293" s="82"/>
      <c r="AU293" s="176"/>
    </row>
    <row r="294" spans="1:47" s="26" customFormat="1" ht="13.5">
      <c r="A294" s="70">
        <f>IF(E294&amp;F294&amp;G294&amp;H294&amp;I294&amp;J294&amp;K294&amp;L294&amp;M294&amp;N294&amp;O294&amp;P294&amp;Q294&amp;R294&amp;S294&amp;T294&amp;U294&amp;V294&amp;W294&amp;X294&amp;Y294&amp;Z294&amp;AA294&amp;AB294&amp;AC294&amp;AD294&amp;AE294&amp;AF294&amp;AG294&amp;AH294&amp;AI294&amp;AJ294&amp;AK294&amp;AL294&amp;AM294&amp;AN294&amp;AO294&amp;AP294&amp;AQ294="",IF(D294="",IF(B294="",274,"!"),"!"),IF(D294="","!",IF(B294="","!",274)))</f>
        <v>274</v>
      </c>
      <c r="B294" s="71"/>
      <c r="C294" s="72">
        <f t="shared" si="4"/>
      </c>
      <c r="D294" s="73"/>
      <c r="E294" s="74"/>
      <c r="F294" s="75"/>
      <c r="G294" s="75"/>
      <c r="H294" s="76"/>
      <c r="I294" s="76"/>
      <c r="J294" s="77"/>
      <c r="K294" s="76"/>
      <c r="L294" s="76"/>
      <c r="M294" s="77"/>
      <c r="N294" s="76"/>
      <c r="O294" s="76"/>
      <c r="P294" s="76"/>
      <c r="Q294" s="77"/>
      <c r="R294" s="78"/>
      <c r="S294" s="79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1"/>
      <c r="AQ294" s="80"/>
      <c r="AR294" s="80"/>
      <c r="AS294" s="80"/>
      <c r="AT294" s="82"/>
      <c r="AU294" s="176"/>
    </row>
    <row r="295" spans="1:47" s="26" customFormat="1" ht="13.5">
      <c r="A295" s="70">
        <f>IF(E295&amp;F295&amp;G295&amp;H295&amp;I295&amp;J295&amp;K295&amp;L295&amp;M295&amp;N295&amp;O295&amp;P295&amp;Q295&amp;R295&amp;S295&amp;T295&amp;U295&amp;V295&amp;W295&amp;X295&amp;Y295&amp;Z295&amp;AA295&amp;AB295&amp;AC295&amp;AD295&amp;AE295&amp;AF295&amp;AG295&amp;AH295&amp;AI295&amp;AJ295&amp;AK295&amp;AL295&amp;AM295&amp;AN295&amp;AO295&amp;AP295&amp;AQ295="",IF(D295="",IF(B295="",275,"!"),"!"),IF(D295="","!",IF(B295="","!",275)))</f>
        <v>275</v>
      </c>
      <c r="B295" s="71"/>
      <c r="C295" s="72">
        <f t="shared" si="4"/>
      </c>
      <c r="D295" s="73"/>
      <c r="E295" s="74"/>
      <c r="F295" s="75"/>
      <c r="G295" s="75"/>
      <c r="H295" s="76"/>
      <c r="I295" s="76"/>
      <c r="J295" s="77"/>
      <c r="K295" s="76"/>
      <c r="L295" s="76"/>
      <c r="M295" s="77"/>
      <c r="N295" s="76"/>
      <c r="O295" s="76"/>
      <c r="P295" s="76"/>
      <c r="Q295" s="77"/>
      <c r="R295" s="78"/>
      <c r="S295" s="79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1"/>
      <c r="AQ295" s="80"/>
      <c r="AR295" s="80"/>
      <c r="AS295" s="80"/>
      <c r="AT295" s="82"/>
      <c r="AU295" s="176"/>
    </row>
    <row r="296" spans="1:47" s="26" customFormat="1" ht="13.5">
      <c r="A296" s="70">
        <f>IF(E296&amp;F296&amp;G296&amp;H296&amp;I296&amp;J296&amp;K296&amp;L296&amp;M296&amp;N296&amp;O296&amp;P296&amp;Q296&amp;R296&amp;S296&amp;T296&amp;U296&amp;V296&amp;W296&amp;X296&amp;Y296&amp;Z296&amp;AA296&amp;AB296&amp;AC296&amp;AD296&amp;AE296&amp;AF296&amp;AG296&amp;AH296&amp;AI296&amp;AJ296&amp;AK296&amp;AL296&amp;AM296&amp;AN296&amp;AO296&amp;AP296&amp;AQ296="",IF(D296="",IF(B296="",276,"!"),"!"),IF(D296="","!",IF(B296="","!",276)))</f>
        <v>276</v>
      </c>
      <c r="B296" s="71"/>
      <c r="C296" s="72">
        <f t="shared" si="4"/>
      </c>
      <c r="D296" s="73"/>
      <c r="E296" s="74"/>
      <c r="F296" s="75"/>
      <c r="G296" s="75"/>
      <c r="H296" s="76"/>
      <c r="I296" s="76"/>
      <c r="J296" s="77"/>
      <c r="K296" s="76"/>
      <c r="L296" s="76"/>
      <c r="M296" s="77"/>
      <c r="N296" s="76"/>
      <c r="O296" s="76"/>
      <c r="P296" s="76"/>
      <c r="Q296" s="77"/>
      <c r="R296" s="78"/>
      <c r="S296" s="79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1"/>
      <c r="AQ296" s="80"/>
      <c r="AR296" s="80"/>
      <c r="AS296" s="80"/>
      <c r="AT296" s="82"/>
      <c r="AU296" s="176"/>
    </row>
    <row r="297" spans="1:47" s="26" customFormat="1" ht="13.5">
      <c r="A297" s="70">
        <f>IF(E297&amp;F297&amp;G297&amp;H297&amp;I297&amp;J297&amp;K297&amp;L297&amp;M297&amp;N297&amp;O297&amp;P297&amp;Q297&amp;R297&amp;S297&amp;T297&amp;U297&amp;V297&amp;W297&amp;X297&amp;Y297&amp;Z297&amp;AA297&amp;AB297&amp;AC297&amp;AD297&amp;AE297&amp;AF297&amp;AG297&amp;AH297&amp;AI297&amp;AJ297&amp;AK297&amp;AL297&amp;AM297&amp;AN297&amp;AO297&amp;AP297&amp;AQ297="",IF(D297="",IF(B297="",277,"!"),"!"),IF(D297="","!",IF(B297="","!",277)))</f>
        <v>277</v>
      </c>
      <c r="B297" s="71"/>
      <c r="C297" s="72">
        <f t="shared" si="4"/>
      </c>
      <c r="D297" s="73"/>
      <c r="E297" s="74"/>
      <c r="F297" s="75"/>
      <c r="G297" s="75"/>
      <c r="H297" s="76"/>
      <c r="I297" s="76"/>
      <c r="J297" s="77"/>
      <c r="K297" s="76"/>
      <c r="L297" s="76"/>
      <c r="M297" s="77"/>
      <c r="N297" s="76"/>
      <c r="O297" s="76"/>
      <c r="P297" s="76"/>
      <c r="Q297" s="77"/>
      <c r="R297" s="78"/>
      <c r="S297" s="79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1"/>
      <c r="AQ297" s="80"/>
      <c r="AR297" s="80"/>
      <c r="AS297" s="80"/>
      <c r="AT297" s="82"/>
      <c r="AU297" s="176"/>
    </row>
    <row r="298" spans="1:47" s="26" customFormat="1" ht="13.5">
      <c r="A298" s="70">
        <f>IF(E298&amp;F298&amp;G298&amp;H298&amp;I298&amp;J298&amp;K298&amp;L298&amp;M298&amp;N298&amp;O298&amp;P298&amp;Q298&amp;R298&amp;S298&amp;T298&amp;U298&amp;V298&amp;W298&amp;X298&amp;Y298&amp;Z298&amp;AA298&amp;AB298&amp;AC298&amp;AD298&amp;AE298&amp;AF298&amp;AG298&amp;AH298&amp;AI298&amp;AJ298&amp;AK298&amp;AL298&amp;AM298&amp;AN298&amp;AO298&amp;AP298&amp;AQ298="",IF(D298="",IF(B298="",278,"!"),"!"),IF(D298="","!",IF(B298="","!",278)))</f>
        <v>278</v>
      </c>
      <c r="B298" s="71"/>
      <c r="C298" s="72">
        <f t="shared" si="4"/>
      </c>
      <c r="D298" s="73"/>
      <c r="E298" s="74"/>
      <c r="F298" s="75"/>
      <c r="G298" s="75"/>
      <c r="H298" s="76"/>
      <c r="I298" s="76"/>
      <c r="J298" s="77"/>
      <c r="K298" s="76"/>
      <c r="L298" s="76"/>
      <c r="M298" s="77"/>
      <c r="N298" s="76"/>
      <c r="O298" s="76"/>
      <c r="P298" s="76"/>
      <c r="Q298" s="77"/>
      <c r="R298" s="78"/>
      <c r="S298" s="79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1"/>
      <c r="AQ298" s="80"/>
      <c r="AR298" s="80"/>
      <c r="AS298" s="80"/>
      <c r="AT298" s="82"/>
      <c r="AU298" s="176"/>
    </row>
    <row r="299" spans="1:47" s="26" customFormat="1" ht="13.5">
      <c r="A299" s="70">
        <f>IF(E299&amp;F299&amp;G299&amp;H299&amp;I299&amp;J299&amp;K299&amp;L299&amp;M299&amp;N299&amp;O299&amp;P299&amp;Q299&amp;R299&amp;S299&amp;T299&amp;U299&amp;V299&amp;W299&amp;X299&amp;Y299&amp;Z299&amp;AA299&amp;AB299&amp;AC299&amp;AD299&amp;AE299&amp;AF299&amp;AG299&amp;AH299&amp;AI299&amp;AJ299&amp;AK299&amp;AL299&amp;AM299&amp;AN299&amp;AO299&amp;AP299&amp;AQ299="",IF(D299="",IF(B299="",279,"!"),"!"),IF(D299="","!",IF(B299="","!",279)))</f>
        <v>279</v>
      </c>
      <c r="B299" s="71"/>
      <c r="C299" s="72">
        <f t="shared" si="4"/>
      </c>
      <c r="D299" s="73"/>
      <c r="E299" s="74"/>
      <c r="F299" s="75"/>
      <c r="G299" s="75"/>
      <c r="H299" s="76"/>
      <c r="I299" s="76"/>
      <c r="J299" s="77"/>
      <c r="K299" s="76"/>
      <c r="L299" s="76"/>
      <c r="M299" s="77"/>
      <c r="N299" s="76"/>
      <c r="O299" s="76"/>
      <c r="P299" s="76"/>
      <c r="Q299" s="77"/>
      <c r="R299" s="78"/>
      <c r="S299" s="79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1"/>
      <c r="AQ299" s="80"/>
      <c r="AR299" s="80"/>
      <c r="AS299" s="80"/>
      <c r="AT299" s="82"/>
      <c r="AU299" s="176"/>
    </row>
    <row r="300" spans="1:47" s="26" customFormat="1" ht="13.5">
      <c r="A300" s="70">
        <f>IF(E300&amp;F300&amp;G300&amp;H300&amp;I300&amp;J300&amp;K300&amp;L300&amp;M300&amp;N300&amp;O300&amp;P300&amp;Q300&amp;R300&amp;S300&amp;T300&amp;U300&amp;V300&amp;W300&amp;X300&amp;Y300&amp;Z300&amp;AA300&amp;AB300&amp;AC300&amp;AD300&amp;AE300&amp;AF300&amp;AG300&amp;AH300&amp;AI300&amp;AJ300&amp;AK300&amp;AL300&amp;AM300&amp;AN300&amp;AO300&amp;AP300&amp;AQ300="",IF(D300="",IF(B300="",280,"!"),"!"),IF(D300="","!",IF(B300="","!",280)))</f>
        <v>280</v>
      </c>
      <c r="B300" s="71"/>
      <c r="C300" s="72">
        <f t="shared" si="4"/>
      </c>
      <c r="D300" s="73"/>
      <c r="E300" s="74"/>
      <c r="F300" s="75"/>
      <c r="G300" s="75"/>
      <c r="H300" s="76"/>
      <c r="I300" s="76"/>
      <c r="J300" s="77"/>
      <c r="K300" s="76"/>
      <c r="L300" s="76"/>
      <c r="M300" s="77"/>
      <c r="N300" s="76"/>
      <c r="O300" s="76"/>
      <c r="P300" s="76"/>
      <c r="Q300" s="77"/>
      <c r="R300" s="78"/>
      <c r="S300" s="79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1"/>
      <c r="AQ300" s="80"/>
      <c r="AR300" s="80"/>
      <c r="AS300" s="80"/>
      <c r="AT300" s="82"/>
      <c r="AU300" s="176"/>
    </row>
    <row r="301" spans="1:47" s="26" customFormat="1" ht="13.5">
      <c r="A301" s="70">
        <f>IF(E301&amp;F301&amp;G301&amp;H301&amp;I301&amp;J301&amp;K301&amp;L301&amp;M301&amp;N301&amp;O301&amp;P301&amp;Q301&amp;R301&amp;S301&amp;T301&amp;U301&amp;V301&amp;W301&amp;X301&amp;Y301&amp;Z301&amp;AA301&amp;AB301&amp;AC301&amp;AD301&amp;AE301&amp;AF301&amp;AG301&amp;AH301&amp;AI301&amp;AJ301&amp;AK301&amp;AL301&amp;AM301&amp;AN301&amp;AO301&amp;AP301&amp;AQ301="",IF(D301="",IF(B301="",281,"!"),"!"),IF(D301="","!",IF(B301="","!",281)))</f>
        <v>281</v>
      </c>
      <c r="B301" s="71"/>
      <c r="C301" s="72">
        <f t="shared" si="4"/>
      </c>
      <c r="D301" s="73"/>
      <c r="E301" s="74"/>
      <c r="F301" s="75"/>
      <c r="G301" s="75"/>
      <c r="H301" s="76"/>
      <c r="I301" s="76"/>
      <c r="J301" s="77"/>
      <c r="K301" s="76"/>
      <c r="L301" s="76"/>
      <c r="M301" s="77"/>
      <c r="N301" s="76"/>
      <c r="O301" s="76"/>
      <c r="P301" s="76"/>
      <c r="Q301" s="77"/>
      <c r="R301" s="78"/>
      <c r="S301" s="79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1"/>
      <c r="AQ301" s="80"/>
      <c r="AR301" s="80"/>
      <c r="AS301" s="80"/>
      <c r="AT301" s="82"/>
      <c r="AU301" s="176"/>
    </row>
    <row r="302" spans="1:47" s="26" customFormat="1" ht="13.5">
      <c r="A302" s="70">
        <f>IF(E302&amp;F302&amp;G302&amp;H302&amp;I302&amp;J302&amp;K302&amp;L302&amp;M302&amp;N302&amp;O302&amp;P302&amp;Q302&amp;R302&amp;S302&amp;T302&amp;U302&amp;V302&amp;W302&amp;X302&amp;Y302&amp;Z302&amp;AA302&amp;AB302&amp;AC302&amp;AD302&amp;AE302&amp;AF302&amp;AG302&amp;AH302&amp;AI302&amp;AJ302&amp;AK302&amp;AL302&amp;AM302&amp;AN302&amp;AO302&amp;AP302&amp;AQ302="",IF(D302="",IF(B302="",282,"!"),"!"),IF(D302="","!",IF(B302="","!",282)))</f>
        <v>282</v>
      </c>
      <c r="B302" s="71"/>
      <c r="C302" s="72">
        <f t="shared" si="4"/>
      </c>
      <c r="D302" s="73"/>
      <c r="E302" s="74"/>
      <c r="F302" s="75"/>
      <c r="G302" s="75"/>
      <c r="H302" s="76"/>
      <c r="I302" s="76"/>
      <c r="J302" s="77"/>
      <c r="K302" s="76"/>
      <c r="L302" s="76"/>
      <c r="M302" s="77"/>
      <c r="N302" s="76"/>
      <c r="O302" s="76"/>
      <c r="P302" s="76"/>
      <c r="Q302" s="77"/>
      <c r="R302" s="78"/>
      <c r="S302" s="79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1"/>
      <c r="AQ302" s="80"/>
      <c r="AR302" s="80"/>
      <c r="AS302" s="80"/>
      <c r="AT302" s="82"/>
      <c r="AU302" s="176"/>
    </row>
    <row r="303" spans="1:47" s="26" customFormat="1" ht="13.5">
      <c r="A303" s="70">
        <f>IF(E303&amp;F303&amp;G303&amp;H303&amp;I303&amp;J303&amp;K303&amp;L303&amp;M303&amp;N303&amp;O303&amp;P303&amp;Q303&amp;R303&amp;S303&amp;T303&amp;U303&amp;V303&amp;W303&amp;X303&amp;Y303&amp;Z303&amp;AA303&amp;AB303&amp;AC303&amp;AD303&amp;AE303&amp;AF303&amp;AG303&amp;AH303&amp;AI303&amp;AJ303&amp;AK303&amp;AL303&amp;AM303&amp;AN303&amp;AO303&amp;AP303&amp;AQ303="",IF(D303="",IF(B303="",283,"!"),"!"),IF(D303="","!",IF(B303="","!",283)))</f>
        <v>283</v>
      </c>
      <c r="B303" s="71"/>
      <c r="C303" s="72">
        <f t="shared" si="4"/>
      </c>
      <c r="D303" s="73"/>
      <c r="E303" s="74"/>
      <c r="F303" s="75"/>
      <c r="G303" s="75"/>
      <c r="H303" s="76"/>
      <c r="I303" s="76"/>
      <c r="J303" s="77"/>
      <c r="K303" s="76"/>
      <c r="L303" s="76"/>
      <c r="M303" s="77"/>
      <c r="N303" s="76"/>
      <c r="O303" s="76"/>
      <c r="P303" s="76"/>
      <c r="Q303" s="77"/>
      <c r="R303" s="78"/>
      <c r="S303" s="79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1"/>
      <c r="AQ303" s="80"/>
      <c r="AR303" s="80"/>
      <c r="AS303" s="80"/>
      <c r="AT303" s="82"/>
      <c r="AU303" s="176"/>
    </row>
    <row r="304" spans="1:47" s="26" customFormat="1" ht="13.5">
      <c r="A304" s="70">
        <f>IF(E304&amp;F304&amp;G304&amp;H304&amp;I304&amp;J304&amp;K304&amp;L304&amp;M304&amp;N304&amp;O304&amp;P304&amp;Q304&amp;R304&amp;S304&amp;T304&amp;U304&amp;V304&amp;W304&amp;X304&amp;Y304&amp;Z304&amp;AA304&amp;AB304&amp;AC304&amp;AD304&amp;AE304&amp;AF304&amp;AG304&amp;AH304&amp;AI304&amp;AJ304&amp;AK304&amp;AL304&amp;AM304&amp;AN304&amp;AO304&amp;AP304&amp;AQ304="",IF(D304="",IF(B304="",284,"!"),"!"),IF(D304="","!",IF(B304="","!",284)))</f>
        <v>284</v>
      </c>
      <c r="B304" s="71"/>
      <c r="C304" s="72">
        <f t="shared" si="4"/>
      </c>
      <c r="D304" s="73"/>
      <c r="E304" s="74"/>
      <c r="F304" s="75"/>
      <c r="G304" s="75"/>
      <c r="H304" s="76"/>
      <c r="I304" s="76"/>
      <c r="J304" s="77"/>
      <c r="K304" s="76"/>
      <c r="L304" s="76"/>
      <c r="M304" s="77"/>
      <c r="N304" s="76"/>
      <c r="O304" s="76"/>
      <c r="P304" s="76"/>
      <c r="Q304" s="77"/>
      <c r="R304" s="78"/>
      <c r="S304" s="79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1"/>
      <c r="AQ304" s="80"/>
      <c r="AR304" s="80"/>
      <c r="AS304" s="80"/>
      <c r="AT304" s="82"/>
      <c r="AU304" s="176"/>
    </row>
    <row r="305" spans="1:47" s="26" customFormat="1" ht="13.5">
      <c r="A305" s="70">
        <f>IF(E305&amp;F305&amp;G305&amp;H305&amp;I305&amp;J305&amp;K305&amp;L305&amp;M305&amp;N305&amp;O305&amp;P305&amp;Q305&amp;R305&amp;S305&amp;T305&amp;U305&amp;V305&amp;W305&amp;X305&amp;Y305&amp;Z305&amp;AA305&amp;AB305&amp;AC305&amp;AD305&amp;AE305&amp;AF305&amp;AG305&amp;AH305&amp;AI305&amp;AJ305&amp;AK305&amp;AL305&amp;AM305&amp;AN305&amp;AO305&amp;AP305&amp;AQ305="",IF(D305="",IF(B305="",285,"!"),"!"),IF(D305="","!",IF(B305="","!",285)))</f>
        <v>285</v>
      </c>
      <c r="B305" s="71"/>
      <c r="C305" s="72">
        <f t="shared" si="4"/>
      </c>
      <c r="D305" s="73"/>
      <c r="E305" s="74"/>
      <c r="F305" s="75"/>
      <c r="G305" s="75"/>
      <c r="H305" s="76"/>
      <c r="I305" s="76"/>
      <c r="J305" s="77"/>
      <c r="K305" s="76"/>
      <c r="L305" s="76"/>
      <c r="M305" s="77"/>
      <c r="N305" s="76"/>
      <c r="O305" s="76"/>
      <c r="P305" s="76"/>
      <c r="Q305" s="77"/>
      <c r="R305" s="78"/>
      <c r="S305" s="79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1"/>
      <c r="AQ305" s="80"/>
      <c r="AR305" s="80"/>
      <c r="AS305" s="80"/>
      <c r="AT305" s="82"/>
      <c r="AU305" s="176"/>
    </row>
    <row r="306" spans="1:47" s="26" customFormat="1" ht="13.5">
      <c r="A306" s="70">
        <f>IF(E306&amp;F306&amp;G306&amp;H306&amp;I306&amp;J306&amp;K306&amp;L306&amp;M306&amp;N306&amp;O306&amp;P306&amp;Q306&amp;R306&amp;S306&amp;T306&amp;U306&amp;V306&amp;W306&amp;X306&amp;Y306&amp;Z306&amp;AA306&amp;AB306&amp;AC306&amp;AD306&amp;AE306&amp;AF306&amp;AG306&amp;AH306&amp;AI306&amp;AJ306&amp;AK306&amp;AL306&amp;AM306&amp;AN306&amp;AO306&amp;AP306&amp;AQ306="",IF(D306="",IF(B306="",286,"!"),"!"),IF(D306="","!",IF(B306="","!",286)))</f>
        <v>286</v>
      </c>
      <c r="B306" s="71"/>
      <c r="C306" s="72">
        <f t="shared" si="4"/>
      </c>
      <c r="D306" s="73"/>
      <c r="E306" s="74"/>
      <c r="F306" s="75"/>
      <c r="G306" s="75"/>
      <c r="H306" s="76"/>
      <c r="I306" s="76"/>
      <c r="J306" s="77"/>
      <c r="K306" s="76"/>
      <c r="L306" s="76"/>
      <c r="M306" s="77"/>
      <c r="N306" s="76"/>
      <c r="O306" s="76"/>
      <c r="P306" s="76"/>
      <c r="Q306" s="77"/>
      <c r="R306" s="78"/>
      <c r="S306" s="79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1"/>
      <c r="AQ306" s="80"/>
      <c r="AR306" s="80"/>
      <c r="AS306" s="80"/>
      <c r="AT306" s="82"/>
      <c r="AU306" s="176"/>
    </row>
    <row r="307" spans="1:47" s="26" customFormat="1" ht="13.5">
      <c r="A307" s="70">
        <f>IF(E307&amp;F307&amp;G307&amp;H307&amp;I307&amp;J307&amp;K307&amp;L307&amp;M307&amp;N307&amp;O307&amp;P307&amp;Q307&amp;R307&amp;S307&amp;T307&amp;U307&amp;V307&amp;W307&amp;X307&amp;Y307&amp;Z307&amp;AA307&amp;AB307&amp;AC307&amp;AD307&amp;AE307&amp;AF307&amp;AG307&amp;AH307&amp;AI307&amp;AJ307&amp;AK307&amp;AL307&amp;AM307&amp;AN307&amp;AO307&amp;AP307&amp;AQ307="",IF(D307="",IF(B307="",287,"!"),"!"),IF(D307="","!",IF(B307="","!",287)))</f>
        <v>287</v>
      </c>
      <c r="B307" s="71"/>
      <c r="C307" s="72">
        <f t="shared" si="4"/>
      </c>
      <c r="D307" s="73"/>
      <c r="E307" s="74"/>
      <c r="F307" s="75"/>
      <c r="G307" s="75"/>
      <c r="H307" s="76"/>
      <c r="I307" s="76"/>
      <c r="J307" s="77"/>
      <c r="K307" s="76"/>
      <c r="L307" s="76"/>
      <c r="M307" s="77"/>
      <c r="N307" s="76"/>
      <c r="O307" s="76"/>
      <c r="P307" s="76"/>
      <c r="Q307" s="77"/>
      <c r="R307" s="78"/>
      <c r="S307" s="79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1"/>
      <c r="AQ307" s="80"/>
      <c r="AR307" s="80"/>
      <c r="AS307" s="80"/>
      <c r="AT307" s="82"/>
      <c r="AU307" s="176"/>
    </row>
    <row r="308" spans="1:47" s="26" customFormat="1" ht="13.5">
      <c r="A308" s="70">
        <f>IF(E308&amp;F308&amp;G308&amp;H308&amp;I308&amp;J308&amp;K308&amp;L308&amp;M308&amp;N308&amp;O308&amp;P308&amp;Q308&amp;R308&amp;S308&amp;T308&amp;U308&amp;V308&amp;W308&amp;X308&amp;Y308&amp;Z308&amp;AA308&amp;AB308&amp;AC308&amp;AD308&amp;AE308&amp;AF308&amp;AG308&amp;AH308&amp;AI308&amp;AJ308&amp;AK308&amp;AL308&amp;AM308&amp;AN308&amp;AO308&amp;AP308&amp;AQ308="",IF(D308="",IF(B308="",288,"!"),"!"),IF(D308="","!",IF(B308="","!",288)))</f>
        <v>288</v>
      </c>
      <c r="B308" s="71"/>
      <c r="C308" s="72">
        <f t="shared" si="4"/>
      </c>
      <c r="D308" s="73"/>
      <c r="E308" s="74"/>
      <c r="F308" s="75"/>
      <c r="G308" s="75"/>
      <c r="H308" s="76"/>
      <c r="I308" s="76"/>
      <c r="J308" s="77"/>
      <c r="K308" s="76"/>
      <c r="L308" s="76"/>
      <c r="M308" s="77"/>
      <c r="N308" s="76"/>
      <c r="O308" s="76"/>
      <c r="P308" s="76"/>
      <c r="Q308" s="77"/>
      <c r="R308" s="78"/>
      <c r="S308" s="79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1"/>
      <c r="AQ308" s="80"/>
      <c r="AR308" s="80"/>
      <c r="AS308" s="80"/>
      <c r="AT308" s="82"/>
      <c r="AU308" s="176"/>
    </row>
    <row r="309" spans="1:47" s="26" customFormat="1" ht="13.5">
      <c r="A309" s="70">
        <f>IF(E309&amp;F309&amp;G309&amp;H309&amp;I309&amp;J309&amp;K309&amp;L309&amp;M309&amp;N309&amp;O309&amp;P309&amp;Q309&amp;R309&amp;S309&amp;T309&amp;U309&amp;V309&amp;W309&amp;X309&amp;Y309&amp;Z309&amp;AA309&amp;AB309&amp;AC309&amp;AD309&amp;AE309&amp;AF309&amp;AG309&amp;AH309&amp;AI309&amp;AJ309&amp;AK309&amp;AL309&amp;AM309&amp;AN309&amp;AO309&amp;AP309&amp;AQ309="",IF(D309="",IF(B309="",289,"!"),"!"),IF(D309="","!",IF(B309="","!",289)))</f>
        <v>289</v>
      </c>
      <c r="B309" s="71"/>
      <c r="C309" s="72">
        <f t="shared" si="4"/>
      </c>
      <c r="D309" s="73"/>
      <c r="E309" s="74"/>
      <c r="F309" s="75"/>
      <c r="G309" s="75"/>
      <c r="H309" s="76"/>
      <c r="I309" s="76"/>
      <c r="J309" s="77"/>
      <c r="K309" s="76"/>
      <c r="L309" s="76"/>
      <c r="M309" s="77"/>
      <c r="N309" s="76"/>
      <c r="O309" s="76"/>
      <c r="P309" s="76"/>
      <c r="Q309" s="77"/>
      <c r="R309" s="78"/>
      <c r="S309" s="79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1"/>
      <c r="AQ309" s="80"/>
      <c r="AR309" s="80"/>
      <c r="AS309" s="80"/>
      <c r="AT309" s="82"/>
      <c r="AU309" s="176"/>
    </row>
    <row r="310" spans="1:47" s="26" customFormat="1" ht="13.5">
      <c r="A310" s="70">
        <f>IF(E310&amp;F310&amp;G310&amp;H310&amp;I310&amp;J310&amp;K310&amp;L310&amp;M310&amp;N310&amp;O310&amp;P310&amp;Q310&amp;R310&amp;S310&amp;T310&amp;U310&amp;V310&amp;W310&amp;X310&amp;Y310&amp;Z310&amp;AA310&amp;AB310&amp;AC310&amp;AD310&amp;AE310&amp;AF310&amp;AG310&amp;AH310&amp;AI310&amp;AJ310&amp;AK310&amp;AL310&amp;AM310&amp;AN310&amp;AO310&amp;AP310&amp;AQ310="",IF(D310="",IF(B310="",290,"!"),"!"),IF(D310="","!",IF(B310="","!",290)))</f>
        <v>290</v>
      </c>
      <c r="B310" s="71"/>
      <c r="C310" s="72">
        <f t="shared" si="4"/>
      </c>
      <c r="D310" s="73"/>
      <c r="E310" s="74"/>
      <c r="F310" s="75"/>
      <c r="G310" s="75"/>
      <c r="H310" s="76"/>
      <c r="I310" s="76"/>
      <c r="J310" s="77"/>
      <c r="K310" s="76"/>
      <c r="L310" s="76"/>
      <c r="M310" s="77"/>
      <c r="N310" s="76"/>
      <c r="O310" s="76"/>
      <c r="P310" s="76"/>
      <c r="Q310" s="77"/>
      <c r="R310" s="78"/>
      <c r="S310" s="79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1"/>
      <c r="AQ310" s="80"/>
      <c r="AR310" s="80"/>
      <c r="AS310" s="80"/>
      <c r="AT310" s="82"/>
      <c r="AU310" s="176"/>
    </row>
    <row r="311" spans="1:47" s="26" customFormat="1" ht="13.5">
      <c r="A311" s="70">
        <f>IF(E311&amp;F311&amp;G311&amp;H311&amp;I311&amp;J311&amp;K311&amp;L311&amp;M311&amp;N311&amp;O311&amp;P311&amp;Q311&amp;R311&amp;S311&amp;T311&amp;U311&amp;V311&amp;W311&amp;X311&amp;Y311&amp;Z311&amp;AA311&amp;AB311&amp;AC311&amp;AD311&amp;AE311&amp;AF311&amp;AG311&amp;AH311&amp;AI311&amp;AJ311&amp;AK311&amp;AL311&amp;AM311&amp;AN311&amp;AO311&amp;AP311&amp;AQ311="",IF(D311="",IF(B311="",291,"!"),"!"),IF(D311="","!",IF(B311="","!",291)))</f>
        <v>291</v>
      </c>
      <c r="B311" s="71"/>
      <c r="C311" s="72">
        <f t="shared" si="4"/>
      </c>
      <c r="D311" s="73"/>
      <c r="E311" s="74"/>
      <c r="F311" s="75"/>
      <c r="G311" s="75"/>
      <c r="H311" s="76"/>
      <c r="I311" s="76"/>
      <c r="J311" s="77"/>
      <c r="K311" s="76"/>
      <c r="L311" s="76"/>
      <c r="M311" s="77"/>
      <c r="N311" s="76"/>
      <c r="O311" s="76"/>
      <c r="P311" s="76"/>
      <c r="Q311" s="77"/>
      <c r="R311" s="78"/>
      <c r="S311" s="79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1"/>
      <c r="AQ311" s="80"/>
      <c r="AR311" s="80"/>
      <c r="AS311" s="80"/>
      <c r="AT311" s="82"/>
      <c r="AU311" s="176"/>
    </row>
    <row r="312" spans="1:47" s="26" customFormat="1" ht="13.5">
      <c r="A312" s="70">
        <f>IF(E312&amp;F312&amp;G312&amp;H312&amp;I312&amp;J312&amp;K312&amp;L312&amp;M312&amp;N312&amp;O312&amp;P312&amp;Q312&amp;R312&amp;S312&amp;T312&amp;U312&amp;V312&amp;W312&amp;X312&amp;Y312&amp;Z312&amp;AA312&amp;AB312&amp;AC312&amp;AD312&amp;AE312&amp;AF312&amp;AG312&amp;AH312&amp;AI312&amp;AJ312&amp;AK312&amp;AL312&amp;AM312&amp;AN312&amp;AO312&amp;AP312&amp;AQ312="",IF(D312="",IF(B312="",292,"!"),"!"),IF(D312="","!",IF(B312="","!",292)))</f>
        <v>292</v>
      </c>
      <c r="B312" s="71"/>
      <c r="C312" s="72">
        <f t="shared" si="4"/>
      </c>
      <c r="D312" s="73"/>
      <c r="E312" s="74"/>
      <c r="F312" s="75"/>
      <c r="G312" s="75"/>
      <c r="H312" s="76"/>
      <c r="I312" s="76"/>
      <c r="J312" s="77"/>
      <c r="K312" s="76"/>
      <c r="L312" s="76"/>
      <c r="M312" s="77"/>
      <c r="N312" s="76"/>
      <c r="O312" s="76"/>
      <c r="P312" s="76"/>
      <c r="Q312" s="77"/>
      <c r="R312" s="78"/>
      <c r="S312" s="79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1"/>
      <c r="AQ312" s="80"/>
      <c r="AR312" s="80"/>
      <c r="AS312" s="80"/>
      <c r="AT312" s="82"/>
      <c r="AU312" s="176"/>
    </row>
    <row r="313" spans="1:47" s="26" customFormat="1" ht="13.5">
      <c r="A313" s="70">
        <f>IF(E313&amp;F313&amp;G313&amp;H313&amp;I313&amp;J313&amp;K313&amp;L313&amp;M313&amp;N313&amp;O313&amp;P313&amp;Q313&amp;R313&amp;S313&amp;T313&amp;U313&amp;V313&amp;W313&amp;X313&amp;Y313&amp;Z313&amp;AA313&amp;AB313&amp;AC313&amp;AD313&amp;AE313&amp;AF313&amp;AG313&amp;AH313&amp;AI313&amp;AJ313&amp;AK313&amp;AL313&amp;AM313&amp;AN313&amp;AO313&amp;AP313&amp;AQ313="",IF(D313="",IF(B313="",293,"!"),"!"),IF(D313="","!",IF(B313="","!",293)))</f>
        <v>293</v>
      </c>
      <c r="B313" s="71"/>
      <c r="C313" s="72">
        <f t="shared" si="4"/>
      </c>
      <c r="D313" s="73"/>
      <c r="E313" s="74"/>
      <c r="F313" s="75"/>
      <c r="G313" s="75"/>
      <c r="H313" s="76"/>
      <c r="I313" s="76"/>
      <c r="J313" s="77"/>
      <c r="K313" s="76"/>
      <c r="L313" s="76"/>
      <c r="M313" s="77"/>
      <c r="N313" s="76"/>
      <c r="O313" s="76"/>
      <c r="P313" s="76"/>
      <c r="Q313" s="77"/>
      <c r="R313" s="78"/>
      <c r="S313" s="79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1"/>
      <c r="AQ313" s="80"/>
      <c r="AR313" s="80"/>
      <c r="AS313" s="80"/>
      <c r="AT313" s="82"/>
      <c r="AU313" s="176"/>
    </row>
    <row r="314" spans="1:47" s="26" customFormat="1" ht="13.5">
      <c r="A314" s="70">
        <f>IF(E314&amp;F314&amp;G314&amp;H314&amp;I314&amp;J314&amp;K314&amp;L314&amp;M314&amp;N314&amp;O314&amp;P314&amp;Q314&amp;R314&amp;S314&amp;T314&amp;U314&amp;V314&amp;W314&amp;X314&amp;Y314&amp;Z314&amp;AA314&amp;AB314&amp;AC314&amp;AD314&amp;AE314&amp;AF314&amp;AG314&amp;AH314&amp;AI314&amp;AJ314&amp;AK314&amp;AL314&amp;AM314&amp;AN314&amp;AO314&amp;AP314&amp;AQ314="",IF(D314="",IF(B314="",294,"!"),"!"),IF(D314="","!",IF(B314="","!",294)))</f>
        <v>294</v>
      </c>
      <c r="B314" s="71"/>
      <c r="C314" s="72">
        <f t="shared" si="4"/>
      </c>
      <c r="D314" s="73"/>
      <c r="E314" s="74"/>
      <c r="F314" s="75"/>
      <c r="G314" s="75"/>
      <c r="H314" s="76"/>
      <c r="I314" s="76"/>
      <c r="J314" s="77"/>
      <c r="K314" s="76"/>
      <c r="L314" s="76"/>
      <c r="M314" s="77"/>
      <c r="N314" s="76"/>
      <c r="O314" s="76"/>
      <c r="P314" s="76"/>
      <c r="Q314" s="77"/>
      <c r="R314" s="78"/>
      <c r="S314" s="79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1"/>
      <c r="AQ314" s="80"/>
      <c r="AR314" s="80"/>
      <c r="AS314" s="80"/>
      <c r="AT314" s="82"/>
      <c r="AU314" s="176"/>
    </row>
    <row r="315" spans="1:47" s="26" customFormat="1" ht="13.5">
      <c r="A315" s="70">
        <f>IF(E315&amp;F315&amp;G315&amp;H315&amp;I315&amp;J315&amp;K315&amp;L315&amp;M315&amp;N315&amp;O315&amp;P315&amp;Q315&amp;R315&amp;S315&amp;T315&amp;U315&amp;V315&amp;W315&amp;X315&amp;Y315&amp;Z315&amp;AA315&amp;AB315&amp;AC315&amp;AD315&amp;AE315&amp;AF315&amp;AG315&amp;AH315&amp;AI315&amp;AJ315&amp;AK315&amp;AL315&amp;AM315&amp;AN315&amp;AO315&amp;AP315&amp;AQ315="",IF(D315="",IF(B315="",295,"!"),"!"),IF(D315="","!",IF(B315="","!",295)))</f>
        <v>295</v>
      </c>
      <c r="B315" s="71"/>
      <c r="C315" s="72">
        <f t="shared" si="4"/>
      </c>
      <c r="D315" s="73"/>
      <c r="E315" s="74"/>
      <c r="F315" s="75"/>
      <c r="G315" s="75"/>
      <c r="H315" s="76"/>
      <c r="I315" s="76"/>
      <c r="J315" s="77"/>
      <c r="K315" s="76"/>
      <c r="L315" s="76"/>
      <c r="M315" s="77"/>
      <c r="N315" s="76"/>
      <c r="O315" s="76"/>
      <c r="P315" s="76"/>
      <c r="Q315" s="77"/>
      <c r="R315" s="78"/>
      <c r="S315" s="79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1"/>
      <c r="AQ315" s="80"/>
      <c r="AR315" s="80"/>
      <c r="AS315" s="80"/>
      <c r="AT315" s="82"/>
      <c r="AU315" s="176"/>
    </row>
    <row r="316" spans="1:47" s="26" customFormat="1" ht="13.5">
      <c r="A316" s="70">
        <f>IF(E316&amp;F316&amp;G316&amp;H316&amp;I316&amp;J316&amp;K316&amp;L316&amp;M316&amp;N316&amp;O316&amp;P316&amp;Q316&amp;R316&amp;S316&amp;T316&amp;U316&amp;V316&amp;W316&amp;X316&amp;Y316&amp;Z316&amp;AA316&amp;AB316&amp;AC316&amp;AD316&amp;AE316&amp;AF316&amp;AG316&amp;AH316&amp;AI316&amp;AJ316&amp;AK316&amp;AL316&amp;AM316&amp;AN316&amp;AO316&amp;AP316&amp;AQ316="",IF(D316="",IF(B316="",296,"!"),"!"),IF(D316="","!",IF(B316="","!",296)))</f>
        <v>296</v>
      </c>
      <c r="B316" s="71"/>
      <c r="C316" s="72">
        <f t="shared" si="4"/>
      </c>
      <c r="D316" s="73"/>
      <c r="E316" s="74"/>
      <c r="F316" s="75"/>
      <c r="G316" s="75"/>
      <c r="H316" s="76"/>
      <c r="I316" s="76"/>
      <c r="J316" s="77"/>
      <c r="K316" s="76"/>
      <c r="L316" s="76"/>
      <c r="M316" s="77"/>
      <c r="N316" s="76"/>
      <c r="O316" s="76"/>
      <c r="P316" s="76"/>
      <c r="Q316" s="77"/>
      <c r="R316" s="78"/>
      <c r="S316" s="79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1"/>
      <c r="AQ316" s="80"/>
      <c r="AR316" s="80"/>
      <c r="AS316" s="80"/>
      <c r="AT316" s="82"/>
      <c r="AU316" s="176"/>
    </row>
    <row r="317" spans="1:47" s="26" customFormat="1" ht="13.5">
      <c r="A317" s="70">
        <f>IF(E317&amp;F317&amp;G317&amp;H317&amp;I317&amp;J317&amp;K317&amp;L317&amp;M317&amp;N317&amp;O317&amp;P317&amp;Q317&amp;R317&amp;S317&amp;T317&amp;U317&amp;V317&amp;W317&amp;X317&amp;Y317&amp;Z317&amp;AA317&amp;AB317&amp;AC317&amp;AD317&amp;AE317&amp;AF317&amp;AG317&amp;AH317&amp;AI317&amp;AJ317&amp;AK317&amp;AL317&amp;AM317&amp;AN317&amp;AO317&amp;AP317&amp;AQ317="",IF(D317="",IF(B317="",297,"!"),"!"),IF(D317="","!",IF(B317="","!",297)))</f>
        <v>297</v>
      </c>
      <c r="B317" s="71"/>
      <c r="C317" s="72">
        <f t="shared" si="4"/>
      </c>
      <c r="D317" s="73"/>
      <c r="E317" s="74"/>
      <c r="F317" s="75"/>
      <c r="G317" s="75"/>
      <c r="H317" s="76"/>
      <c r="I317" s="76"/>
      <c r="J317" s="77"/>
      <c r="K317" s="76"/>
      <c r="L317" s="76"/>
      <c r="M317" s="77"/>
      <c r="N317" s="76"/>
      <c r="O317" s="76"/>
      <c r="P317" s="76"/>
      <c r="Q317" s="77"/>
      <c r="R317" s="78"/>
      <c r="S317" s="79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1"/>
      <c r="AQ317" s="80"/>
      <c r="AR317" s="80"/>
      <c r="AS317" s="80"/>
      <c r="AT317" s="82"/>
      <c r="AU317" s="176"/>
    </row>
    <row r="318" spans="1:47" s="26" customFormat="1" ht="13.5">
      <c r="A318" s="70">
        <f>IF(E318&amp;F318&amp;G318&amp;H318&amp;I318&amp;J318&amp;K318&amp;L318&amp;M318&amp;N318&amp;O318&amp;P318&amp;Q318&amp;R318&amp;S318&amp;T318&amp;U318&amp;V318&amp;W318&amp;X318&amp;Y318&amp;Z318&amp;AA318&amp;AB318&amp;AC318&amp;AD318&amp;AE318&amp;AF318&amp;AG318&amp;AH318&amp;AI318&amp;AJ318&amp;AK318&amp;AL318&amp;AM318&amp;AN318&amp;AO318&amp;AP318&amp;AQ318="",IF(D318="",IF(B318="",298,"!"),"!"),IF(D318="","!",IF(B318="","!",298)))</f>
        <v>298</v>
      </c>
      <c r="B318" s="71"/>
      <c r="C318" s="72">
        <f t="shared" si="4"/>
      </c>
      <c r="D318" s="73"/>
      <c r="E318" s="74"/>
      <c r="F318" s="75"/>
      <c r="G318" s="75"/>
      <c r="H318" s="76"/>
      <c r="I318" s="76"/>
      <c r="J318" s="77"/>
      <c r="K318" s="76"/>
      <c r="L318" s="76"/>
      <c r="M318" s="77"/>
      <c r="N318" s="76"/>
      <c r="O318" s="76"/>
      <c r="P318" s="76"/>
      <c r="Q318" s="77"/>
      <c r="R318" s="78"/>
      <c r="S318" s="79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1"/>
      <c r="AQ318" s="80"/>
      <c r="AR318" s="80"/>
      <c r="AS318" s="80"/>
      <c r="AT318" s="82"/>
      <c r="AU318" s="176"/>
    </row>
    <row r="319" spans="1:47" s="26" customFormat="1" ht="13.5">
      <c r="A319" s="70">
        <f>IF(E319&amp;F319&amp;G319&amp;H319&amp;I319&amp;J319&amp;K319&amp;L319&amp;M319&amp;N319&amp;O319&amp;P319&amp;Q319&amp;R319&amp;S319&amp;T319&amp;U319&amp;V319&amp;W319&amp;X319&amp;Y319&amp;Z319&amp;AA319&amp;AB319&amp;AC319&amp;AD319&amp;AE319&amp;AF319&amp;AG319&amp;AH319&amp;AI319&amp;AJ319&amp;AK319&amp;AL319&amp;AM319&amp;AN319&amp;AO319&amp;AP319&amp;AQ319="",IF(D319="",IF(B319="",299,"!"),"!"),IF(D319="","!",IF(B319="","!",299)))</f>
        <v>299</v>
      </c>
      <c r="B319" s="71"/>
      <c r="C319" s="72">
        <f t="shared" si="4"/>
      </c>
      <c r="D319" s="73"/>
      <c r="E319" s="74"/>
      <c r="F319" s="75"/>
      <c r="G319" s="75"/>
      <c r="H319" s="76"/>
      <c r="I319" s="76"/>
      <c r="J319" s="77"/>
      <c r="K319" s="76"/>
      <c r="L319" s="76"/>
      <c r="M319" s="77"/>
      <c r="N319" s="76"/>
      <c r="O319" s="76"/>
      <c r="P319" s="76"/>
      <c r="Q319" s="77"/>
      <c r="R319" s="78"/>
      <c r="S319" s="79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1"/>
      <c r="AQ319" s="80"/>
      <c r="AR319" s="80"/>
      <c r="AS319" s="80"/>
      <c r="AT319" s="82"/>
      <c r="AU319" s="176"/>
    </row>
    <row r="320" spans="1:47" s="26" customFormat="1" ht="14.25" thickBot="1">
      <c r="A320" s="70">
        <f>IF(E320&amp;F320&amp;G320&amp;H320&amp;I320&amp;J320&amp;K320&amp;L320&amp;M320&amp;N320&amp;O320&amp;P320&amp;Q320&amp;R320&amp;S320&amp;T320&amp;U320&amp;V320&amp;W320&amp;X320&amp;Y320&amp;Z320&amp;AA320&amp;AB320&amp;AC320&amp;AD320&amp;AE320&amp;AF320&amp;AG320&amp;AH320&amp;AI320&amp;AJ320&amp;AK320&amp;AL320&amp;AM320&amp;AN320&amp;AO320&amp;AP320&amp;AQ320="",IF(D320="",IF(B320="",300,"!"),"!"),IF(D320="","!",IF(B320="","!",300)))</f>
        <v>300</v>
      </c>
      <c r="B320" s="71"/>
      <c r="C320" s="72">
        <f t="shared" si="4"/>
      </c>
      <c r="D320" s="73"/>
      <c r="E320" s="74"/>
      <c r="F320" s="75"/>
      <c r="G320" s="75"/>
      <c r="H320" s="76"/>
      <c r="I320" s="76"/>
      <c r="J320" s="77"/>
      <c r="K320" s="76"/>
      <c r="L320" s="76"/>
      <c r="M320" s="77"/>
      <c r="N320" s="76"/>
      <c r="O320" s="76"/>
      <c r="P320" s="76"/>
      <c r="Q320" s="77"/>
      <c r="R320" s="78"/>
      <c r="S320" s="79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1"/>
      <c r="AQ320" s="80"/>
      <c r="AR320" s="80"/>
      <c r="AS320" s="80"/>
      <c r="AT320" s="82"/>
      <c r="AU320" s="178"/>
    </row>
    <row r="321" spans="1:4" ht="14.25" thickTop="1">
      <c r="A321" s="84"/>
      <c r="B321" s="15"/>
      <c r="C321" s="15"/>
      <c r="D321" s="15"/>
    </row>
    <row r="322" spans="1:4" ht="13.5">
      <c r="A322" s="84"/>
      <c r="B322" s="15"/>
      <c r="C322" s="15"/>
      <c r="D322" s="15"/>
    </row>
  </sheetData>
  <sheetProtection/>
  <mergeCells count="33">
    <mergeCell ref="AU14:AU17"/>
    <mergeCell ref="B2:I2"/>
    <mergeCell ref="N18:N19"/>
    <mergeCell ref="M18:M19"/>
    <mergeCell ref="R18:R19"/>
    <mergeCell ref="H18:H19"/>
    <mergeCell ref="L18:L19"/>
    <mergeCell ref="I18:K18"/>
    <mergeCell ref="B3:D3"/>
    <mergeCell ref="B14:D14"/>
    <mergeCell ref="B15:D15"/>
    <mergeCell ref="E14:G14"/>
    <mergeCell ref="E15:G15"/>
    <mergeCell ref="F18:F19"/>
    <mergeCell ref="B17:D17"/>
    <mergeCell ref="E16:G16"/>
    <mergeCell ref="E18:E19"/>
    <mergeCell ref="E17:G17"/>
    <mergeCell ref="S20:AT20"/>
    <mergeCell ref="M14:O14"/>
    <mergeCell ref="I14:K14"/>
    <mergeCell ref="I15:K15"/>
    <mergeCell ref="I16:K16"/>
    <mergeCell ref="M15:O15"/>
    <mergeCell ref="M17:O17"/>
    <mergeCell ref="M16:O16"/>
    <mergeCell ref="I17:K17"/>
    <mergeCell ref="P14:P17"/>
    <mergeCell ref="B16:D16"/>
    <mergeCell ref="Q14:AT17"/>
    <mergeCell ref="S18:AT18"/>
    <mergeCell ref="B18:D19"/>
    <mergeCell ref="G18:G19"/>
  </mergeCells>
  <conditionalFormatting sqref="J2:K2">
    <cfRule type="cellIs" priority="1" dxfId="3" operator="greaterThan" stopIfTrue="1">
      <formula>"※"</formula>
    </cfRule>
  </conditionalFormatting>
  <conditionalFormatting sqref="A2:A65536">
    <cfRule type="cellIs" priority="2" dxfId="1" operator="equal" stopIfTrue="1">
      <formula>"!"</formula>
    </cfRule>
  </conditionalFormatting>
  <conditionalFormatting sqref="B2:I2">
    <cfRule type="cellIs" priority="3" dxfId="1" operator="greaterThan" stopIfTrue="1">
      <formula>" !"</formula>
    </cfRule>
  </conditionalFormatting>
  <conditionalFormatting sqref="AU19">
    <cfRule type="expression" priority="4" dxfId="16" stopIfTrue="1">
      <formula>SUM($AU$1:$AU$65536)&gt;0</formula>
    </cfRule>
  </conditionalFormatting>
  <dataValidations count="12">
    <dataValidation type="whole" allowBlank="1" showInputMessage="1" showErrorMessage="1" errorTitle="入力エラーです" sqref="S21:AT320">
      <formula1>0</formula1>
      <formula2>2</formula2>
    </dataValidation>
    <dataValidation allowBlank="1" showInputMessage="1" showErrorMessage="1" imeMode="off" sqref="C21:C320"/>
    <dataValidation allowBlank="1" showInputMessage="1" showErrorMessage="1" imeMode="hiragana" sqref="N21:N320 K21:L320 H21:I320 E21:E320 P21:P320"/>
    <dataValidation type="list" allowBlank="1" showInputMessage="1" showErrorMessage="1" errorTitle="入力エラー" imeMode="hiragana" sqref="J21:J320">
      <formula1>$J$4:$J$6</formula1>
    </dataValidation>
    <dataValidation type="list" allowBlank="1" showInputMessage="1" showErrorMessage="1" errorTitle="入力エラー" sqref="M21:M320">
      <formula1>$M$4:$M$7</formula1>
    </dataValidation>
    <dataValidation allowBlank="1" showInputMessage="1" showErrorMessage="1" promptTitle="入力不要：" prompt="日東ベストにて使用しますので、入力は不要です。" sqref="E3"/>
    <dataValidation allowBlank="1" showInputMessage="1" showErrorMessage="1" promptTitle="ご注意" prompt="原材料番号は半角英数と 「-」 （ハイフン）のみ使用できます。" imeMode="disabled" sqref="D21:D320"/>
    <dataValidation type="list" allowBlank="1" showInputMessage="1" showErrorMessage="1" sqref="Q21:Q320">
      <formula1>$Q$4:$Q$7</formula1>
    </dataValidation>
    <dataValidation type="list" allowBlank="1" showInputMessage="1" showErrorMessage="1" sqref="R21:R320">
      <formula1>$R$4:$R$8</formula1>
    </dataValidation>
    <dataValidation allowBlank="1" showInputMessage="1" showErrorMessage="1" promptTitle="国名" prompt="「国名一覧」に記載してある国名を全角で記入して下さい。&#10;国の区切りには「、」を使用して下さい。" imeMode="hiragana" sqref="O21:O320"/>
    <dataValidation type="whole" allowBlank="1" showInputMessage="1" showErrorMessage="1" sqref="AU21:AU320">
      <formula1>0</formula1>
      <formula2>2</formula2>
    </dataValidation>
    <dataValidation operator="equal" allowBlank="1" showInputMessage="1" showErrorMessage="1" errorTitle="入力されたデータは正しくありません。" error="原材料番号には半角数字と&quot;-&quot;(ハイフン）以外は入力できません。" sqref="A21:A26"/>
  </dataValidations>
  <printOptions/>
  <pageMargins left="0.75" right="0.75" top="0.71" bottom="0.49" header="0.512" footer="0.32"/>
  <pageSetup horizontalDpi="600" verticalDpi="600" orientation="landscape" paperSize="8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Z55"/>
  <sheetViews>
    <sheetView showGridLines="0" zoomScalePageLayoutView="0" workbookViewId="0" topLeftCell="A7">
      <selection activeCell="A7" sqref="A7"/>
    </sheetView>
  </sheetViews>
  <sheetFormatPr defaultColWidth="1.625" defaultRowHeight="13.5"/>
  <sheetData>
    <row r="1" s="3" customFormat="1" ht="13.5" hidden="1">
      <c r="A1" s="3" t="str">
        <f>'【日東ベストで使用）】'!E5&amp;"_5"</f>
        <v>MTA_201912_5</v>
      </c>
    </row>
    <row r="2" s="19" customFormat="1" ht="13.5" hidden="1">
      <c r="A2" s="19" t="s">
        <v>29</v>
      </c>
    </row>
    <row r="3" spans="18:36" s="19" customFormat="1" ht="13.5" hidden="1">
      <c r="R3" s="19" t="s">
        <v>158</v>
      </c>
      <c r="V3" s="19" t="s">
        <v>159</v>
      </c>
      <c r="AA3" s="19" t="s">
        <v>160</v>
      </c>
      <c r="AJ3" s="19" t="s">
        <v>161</v>
      </c>
    </row>
    <row r="4" spans="22:36" s="19" customFormat="1" ht="13.5" hidden="1">
      <c r="V4" s="19" t="s">
        <v>162</v>
      </c>
      <c r="AA4" s="19" t="s">
        <v>163</v>
      </c>
      <c r="AJ4" s="19" t="s">
        <v>164</v>
      </c>
    </row>
    <row r="5" spans="22:27" s="19" customFormat="1" ht="13.5" hidden="1">
      <c r="V5" s="19" t="s">
        <v>165</v>
      </c>
      <c r="AA5" s="19" t="s">
        <v>166</v>
      </c>
    </row>
    <row r="6" s="19" customFormat="1" ht="13.5" hidden="1">
      <c r="V6" s="19" t="s">
        <v>167</v>
      </c>
    </row>
    <row r="7" spans="2:48" ht="13.5">
      <c r="B7" s="215" t="s">
        <v>527</v>
      </c>
      <c r="AS7" s="6" t="s">
        <v>0</v>
      </c>
      <c r="AV7" s="6"/>
    </row>
    <row r="8" spans="2:46" ht="18.75">
      <c r="B8" s="87" t="s">
        <v>168</v>
      </c>
      <c r="AT8" s="10" t="str">
        <f>'【日東ベストで使用）】'!E2</f>
        <v>Ver 6.3</v>
      </c>
    </row>
    <row r="9" ht="14.25" thickBot="1"/>
    <row r="10" spans="3:17" ht="15" thickBot="1" thickTop="1">
      <c r="C10" s="650" t="s">
        <v>7</v>
      </c>
      <c r="D10" s="651"/>
      <c r="E10" s="651"/>
      <c r="F10" s="651"/>
      <c r="G10" s="651"/>
      <c r="H10" s="651"/>
      <c r="I10" s="651"/>
      <c r="J10" s="652">
        <f>IF('一般規格1'!J6=0,"",'一般規格1'!J6)</f>
      </c>
      <c r="K10" s="652"/>
      <c r="L10" s="652"/>
      <c r="M10" s="652"/>
      <c r="N10" s="652"/>
      <c r="O10" s="652"/>
      <c r="P10" s="652"/>
      <c r="Q10" s="653"/>
    </row>
    <row r="11" ht="14.25" thickTop="1"/>
    <row r="12" spans="3:52" ht="13.5">
      <c r="C12" s="716" t="s">
        <v>22</v>
      </c>
      <c r="D12" s="717"/>
      <c r="E12" s="717"/>
      <c r="F12" s="717"/>
      <c r="G12" s="717"/>
      <c r="H12" s="717"/>
      <c r="I12" s="717"/>
      <c r="J12" s="668" t="s">
        <v>8</v>
      </c>
      <c r="K12" s="668"/>
      <c r="L12" s="668"/>
      <c r="M12" s="668"/>
      <c r="N12" s="668"/>
      <c r="O12" s="668"/>
      <c r="P12" s="668"/>
      <c r="Q12" s="688"/>
      <c r="R12" s="689"/>
      <c r="S12" s="689"/>
      <c r="T12" s="689"/>
      <c r="U12" s="689"/>
      <c r="V12" s="689"/>
      <c r="W12" s="689"/>
      <c r="X12" s="689"/>
      <c r="Y12" s="689"/>
      <c r="Z12" s="689"/>
      <c r="AA12" s="689"/>
      <c r="AB12" s="689"/>
      <c r="AC12" s="689"/>
      <c r="AD12" s="689"/>
      <c r="AE12" s="689"/>
      <c r="AF12" s="689"/>
      <c r="AG12" s="689"/>
      <c r="AH12" s="689"/>
      <c r="AI12" s="689"/>
      <c r="AJ12" s="689"/>
      <c r="AK12" s="689"/>
      <c r="AL12" s="689"/>
      <c r="AM12" s="689"/>
      <c r="AN12" s="689"/>
      <c r="AO12" s="689"/>
      <c r="AP12" s="689"/>
      <c r="AQ12" s="689"/>
      <c r="AR12" s="689"/>
      <c r="AS12" s="689"/>
      <c r="AT12" s="690"/>
      <c r="AU12" s="697" t="s">
        <v>18</v>
      </c>
      <c r="AV12" s="698"/>
      <c r="AW12" s="698"/>
      <c r="AX12" s="698"/>
      <c r="AY12" s="698"/>
      <c r="AZ12" s="699"/>
    </row>
    <row r="13" spans="3:52" ht="13.5">
      <c r="C13" s="710"/>
      <c r="D13" s="711"/>
      <c r="E13" s="711"/>
      <c r="F13" s="711"/>
      <c r="G13" s="711"/>
      <c r="H13" s="711"/>
      <c r="I13" s="711"/>
      <c r="J13" s="714" t="s">
        <v>19</v>
      </c>
      <c r="K13" s="714"/>
      <c r="L13" s="714"/>
      <c r="M13" s="714"/>
      <c r="N13" s="714"/>
      <c r="O13" s="714"/>
      <c r="P13" s="714"/>
      <c r="Q13" s="691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2"/>
      <c r="AL13" s="692"/>
      <c r="AM13" s="692"/>
      <c r="AN13" s="692"/>
      <c r="AO13" s="692"/>
      <c r="AP13" s="692"/>
      <c r="AQ13" s="692"/>
      <c r="AR13" s="692"/>
      <c r="AS13" s="692"/>
      <c r="AT13" s="693"/>
      <c r="AU13" s="700"/>
      <c r="AV13" s="701"/>
      <c r="AW13" s="701"/>
      <c r="AX13" s="701"/>
      <c r="AY13" s="701"/>
      <c r="AZ13" s="702"/>
    </row>
    <row r="14" spans="3:52" ht="13.5">
      <c r="C14" s="712"/>
      <c r="D14" s="713"/>
      <c r="E14" s="713"/>
      <c r="F14" s="713"/>
      <c r="G14" s="713"/>
      <c r="H14" s="713"/>
      <c r="I14" s="713"/>
      <c r="J14" s="715"/>
      <c r="K14" s="715"/>
      <c r="L14" s="715"/>
      <c r="M14" s="715"/>
      <c r="N14" s="715"/>
      <c r="O14" s="715"/>
      <c r="P14" s="715"/>
      <c r="Q14" s="694"/>
      <c r="R14" s="695"/>
      <c r="S14" s="695"/>
      <c r="T14" s="695"/>
      <c r="U14" s="695"/>
      <c r="V14" s="695"/>
      <c r="W14" s="695"/>
      <c r="X14" s="695"/>
      <c r="Y14" s="695"/>
      <c r="Z14" s="695"/>
      <c r="AA14" s="695"/>
      <c r="AB14" s="695"/>
      <c r="AC14" s="695"/>
      <c r="AD14" s="695"/>
      <c r="AE14" s="695"/>
      <c r="AF14" s="695"/>
      <c r="AG14" s="695"/>
      <c r="AH14" s="695"/>
      <c r="AI14" s="695"/>
      <c r="AJ14" s="695"/>
      <c r="AK14" s="695"/>
      <c r="AL14" s="695"/>
      <c r="AM14" s="695"/>
      <c r="AN14" s="695"/>
      <c r="AO14" s="695"/>
      <c r="AP14" s="695"/>
      <c r="AQ14" s="695"/>
      <c r="AR14" s="695"/>
      <c r="AS14" s="695"/>
      <c r="AT14" s="696"/>
      <c r="AU14" s="703"/>
      <c r="AV14" s="704"/>
      <c r="AW14" s="704"/>
      <c r="AX14" s="704"/>
      <c r="AY14" s="704"/>
      <c r="AZ14" s="705"/>
    </row>
    <row r="15" ht="13.5">
      <c r="P15" s="88"/>
    </row>
    <row r="16" spans="3:52" ht="13.5">
      <c r="C16" s="706" t="s">
        <v>403</v>
      </c>
      <c r="D16" s="707"/>
      <c r="E16" s="707"/>
      <c r="F16" s="707"/>
      <c r="G16" s="707"/>
      <c r="H16" s="707"/>
      <c r="I16" s="707"/>
      <c r="J16" s="707"/>
      <c r="K16" s="707"/>
      <c r="L16" s="707"/>
      <c r="M16" s="707"/>
      <c r="N16" s="707"/>
      <c r="O16" s="707"/>
      <c r="P16" s="707"/>
      <c r="Q16" s="669">
        <f>IF('一般規格1'!J9=0,"",'一般規格1'!J9)</f>
      </c>
      <c r="R16" s="669"/>
      <c r="S16" s="669"/>
      <c r="T16" s="669"/>
      <c r="U16" s="669"/>
      <c r="V16" s="669"/>
      <c r="W16" s="669"/>
      <c r="X16" s="669"/>
      <c r="Y16" s="669"/>
      <c r="Z16" s="669"/>
      <c r="AA16" s="669"/>
      <c r="AB16" s="669"/>
      <c r="AC16" s="669"/>
      <c r="AD16" s="669"/>
      <c r="AE16" s="669"/>
      <c r="AF16" s="669"/>
      <c r="AG16" s="669"/>
      <c r="AH16" s="669"/>
      <c r="AI16" s="669"/>
      <c r="AJ16" s="669"/>
      <c r="AK16" s="669"/>
      <c r="AL16" s="669"/>
      <c r="AM16" s="669"/>
      <c r="AN16" s="669"/>
      <c r="AO16" s="669"/>
      <c r="AP16" s="669"/>
      <c r="AQ16" s="669"/>
      <c r="AR16" s="669"/>
      <c r="AS16" s="669"/>
      <c r="AT16" s="669"/>
      <c r="AU16" s="669"/>
      <c r="AV16" s="669"/>
      <c r="AW16" s="669"/>
      <c r="AX16" s="669"/>
      <c r="AY16" s="669"/>
      <c r="AZ16" s="670"/>
    </row>
    <row r="17" spans="3:52" ht="13.5">
      <c r="C17" s="708"/>
      <c r="D17" s="709"/>
      <c r="E17" s="709"/>
      <c r="F17" s="709"/>
      <c r="G17" s="709"/>
      <c r="H17" s="709"/>
      <c r="I17" s="709"/>
      <c r="J17" s="709"/>
      <c r="K17" s="709"/>
      <c r="L17" s="709"/>
      <c r="M17" s="709"/>
      <c r="N17" s="709"/>
      <c r="O17" s="709"/>
      <c r="P17" s="709"/>
      <c r="Q17" s="671"/>
      <c r="R17" s="671"/>
      <c r="S17" s="671"/>
      <c r="T17" s="671"/>
      <c r="U17" s="671"/>
      <c r="V17" s="671"/>
      <c r="W17" s="671"/>
      <c r="X17" s="671"/>
      <c r="Y17" s="671"/>
      <c r="Z17" s="671"/>
      <c r="AA17" s="671"/>
      <c r="AB17" s="671"/>
      <c r="AC17" s="671"/>
      <c r="AD17" s="671"/>
      <c r="AE17" s="671"/>
      <c r="AF17" s="671"/>
      <c r="AG17" s="671"/>
      <c r="AH17" s="671"/>
      <c r="AI17" s="671"/>
      <c r="AJ17" s="671"/>
      <c r="AK17" s="671"/>
      <c r="AL17" s="671"/>
      <c r="AM17" s="671"/>
      <c r="AN17" s="671"/>
      <c r="AO17" s="671"/>
      <c r="AP17" s="671"/>
      <c r="AQ17" s="671"/>
      <c r="AR17" s="671"/>
      <c r="AS17" s="671"/>
      <c r="AT17" s="671"/>
      <c r="AU17" s="671"/>
      <c r="AV17" s="671"/>
      <c r="AW17" s="671"/>
      <c r="AX17" s="671"/>
      <c r="AY17" s="671"/>
      <c r="AZ17" s="672"/>
    </row>
    <row r="18" spans="3:52" ht="13.5">
      <c r="C18" s="708"/>
      <c r="D18" s="709"/>
      <c r="E18" s="709"/>
      <c r="F18" s="709"/>
      <c r="G18" s="709"/>
      <c r="H18" s="709"/>
      <c r="I18" s="709"/>
      <c r="J18" s="709"/>
      <c r="K18" s="709"/>
      <c r="L18" s="709"/>
      <c r="M18" s="709"/>
      <c r="N18" s="709"/>
      <c r="O18" s="709"/>
      <c r="P18" s="709"/>
      <c r="Q18" s="671"/>
      <c r="R18" s="671"/>
      <c r="S18" s="671"/>
      <c r="T18" s="671"/>
      <c r="U18" s="671"/>
      <c r="V18" s="671"/>
      <c r="W18" s="671"/>
      <c r="X18" s="671"/>
      <c r="Y18" s="671"/>
      <c r="Z18" s="671"/>
      <c r="AA18" s="671"/>
      <c r="AB18" s="671"/>
      <c r="AC18" s="671"/>
      <c r="AD18" s="671"/>
      <c r="AE18" s="671"/>
      <c r="AF18" s="671"/>
      <c r="AG18" s="671"/>
      <c r="AH18" s="671"/>
      <c r="AI18" s="671"/>
      <c r="AJ18" s="671"/>
      <c r="AK18" s="671"/>
      <c r="AL18" s="671"/>
      <c r="AM18" s="671"/>
      <c r="AN18" s="671"/>
      <c r="AO18" s="671"/>
      <c r="AP18" s="671"/>
      <c r="AQ18" s="671"/>
      <c r="AR18" s="671"/>
      <c r="AS18" s="671"/>
      <c r="AT18" s="671"/>
      <c r="AU18" s="671"/>
      <c r="AV18" s="671"/>
      <c r="AW18" s="671"/>
      <c r="AX18" s="671"/>
      <c r="AY18" s="671"/>
      <c r="AZ18" s="672"/>
    </row>
    <row r="19" spans="3:52" ht="13.5">
      <c r="C19" s="710" t="s">
        <v>169</v>
      </c>
      <c r="D19" s="711"/>
      <c r="E19" s="711"/>
      <c r="F19" s="711"/>
      <c r="G19" s="711"/>
      <c r="H19" s="711"/>
      <c r="I19" s="711"/>
      <c r="J19" s="711"/>
      <c r="K19" s="711"/>
      <c r="L19" s="711"/>
      <c r="M19" s="711"/>
      <c r="N19" s="711"/>
      <c r="O19" s="711"/>
      <c r="P19" s="711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3"/>
      <c r="AH19" s="673"/>
      <c r="AI19" s="673"/>
      <c r="AJ19" s="673"/>
      <c r="AK19" s="673"/>
      <c r="AL19" s="673"/>
      <c r="AM19" s="673"/>
      <c r="AN19" s="673"/>
      <c r="AO19" s="673"/>
      <c r="AP19" s="673"/>
      <c r="AQ19" s="673"/>
      <c r="AR19" s="673"/>
      <c r="AS19" s="673"/>
      <c r="AT19" s="673"/>
      <c r="AU19" s="673"/>
      <c r="AV19" s="673"/>
      <c r="AW19" s="673"/>
      <c r="AX19" s="673"/>
      <c r="AY19" s="673"/>
      <c r="AZ19" s="674"/>
    </row>
    <row r="20" spans="3:52" ht="13.5">
      <c r="C20" s="710"/>
      <c r="D20" s="711"/>
      <c r="E20" s="711"/>
      <c r="F20" s="711"/>
      <c r="G20" s="711"/>
      <c r="H20" s="711"/>
      <c r="I20" s="711"/>
      <c r="J20" s="711"/>
      <c r="K20" s="711"/>
      <c r="L20" s="711"/>
      <c r="M20" s="711"/>
      <c r="N20" s="711"/>
      <c r="O20" s="711"/>
      <c r="P20" s="711"/>
      <c r="Q20" s="673"/>
      <c r="R20" s="673"/>
      <c r="S20" s="673"/>
      <c r="T20" s="673"/>
      <c r="U20" s="673"/>
      <c r="V20" s="673"/>
      <c r="W20" s="673"/>
      <c r="X20" s="673"/>
      <c r="Y20" s="673"/>
      <c r="Z20" s="673"/>
      <c r="AA20" s="673"/>
      <c r="AB20" s="673"/>
      <c r="AC20" s="673"/>
      <c r="AD20" s="673"/>
      <c r="AE20" s="673"/>
      <c r="AF20" s="673"/>
      <c r="AG20" s="673"/>
      <c r="AH20" s="673"/>
      <c r="AI20" s="673"/>
      <c r="AJ20" s="673"/>
      <c r="AK20" s="673"/>
      <c r="AL20" s="673"/>
      <c r="AM20" s="673"/>
      <c r="AN20" s="673"/>
      <c r="AO20" s="673"/>
      <c r="AP20" s="673"/>
      <c r="AQ20" s="673"/>
      <c r="AR20" s="673"/>
      <c r="AS20" s="673"/>
      <c r="AT20" s="673"/>
      <c r="AU20" s="673"/>
      <c r="AV20" s="673"/>
      <c r="AW20" s="673"/>
      <c r="AX20" s="673"/>
      <c r="AY20" s="673"/>
      <c r="AZ20" s="674"/>
    </row>
    <row r="21" spans="3:52" ht="13.5">
      <c r="C21" s="712"/>
      <c r="D21" s="713"/>
      <c r="E21" s="713"/>
      <c r="F21" s="713"/>
      <c r="G21" s="713"/>
      <c r="H21" s="713"/>
      <c r="I21" s="713"/>
      <c r="J21" s="713"/>
      <c r="K21" s="713"/>
      <c r="L21" s="713"/>
      <c r="M21" s="713"/>
      <c r="N21" s="713"/>
      <c r="O21" s="713"/>
      <c r="P21" s="713"/>
      <c r="Q21" s="675"/>
      <c r="R21" s="675"/>
      <c r="S21" s="675"/>
      <c r="T21" s="675"/>
      <c r="U21" s="675"/>
      <c r="V21" s="675"/>
      <c r="W21" s="675"/>
      <c r="X21" s="675"/>
      <c r="Y21" s="675"/>
      <c r="Z21" s="675"/>
      <c r="AA21" s="675"/>
      <c r="AB21" s="675"/>
      <c r="AC21" s="675"/>
      <c r="AD21" s="675"/>
      <c r="AE21" s="675"/>
      <c r="AF21" s="675"/>
      <c r="AG21" s="675"/>
      <c r="AH21" s="675"/>
      <c r="AI21" s="675"/>
      <c r="AJ21" s="675"/>
      <c r="AK21" s="675"/>
      <c r="AL21" s="675"/>
      <c r="AM21" s="675"/>
      <c r="AN21" s="675"/>
      <c r="AO21" s="675"/>
      <c r="AP21" s="675"/>
      <c r="AQ21" s="675"/>
      <c r="AR21" s="675"/>
      <c r="AS21" s="675"/>
      <c r="AT21" s="675"/>
      <c r="AU21" s="675"/>
      <c r="AV21" s="675"/>
      <c r="AW21" s="675"/>
      <c r="AX21" s="675"/>
      <c r="AY21" s="675"/>
      <c r="AZ21" s="676"/>
    </row>
    <row r="22" spans="3:51" ht="13.5"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90"/>
      <c r="Q22" s="91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</row>
    <row r="23" spans="3:52" s="15" customFormat="1" ht="13.5">
      <c r="C23" s="93" t="s">
        <v>170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5"/>
      <c r="Q23" s="96"/>
      <c r="R23" s="97" t="s">
        <v>171</v>
      </c>
      <c r="S23" s="98"/>
      <c r="T23" s="98"/>
      <c r="U23" s="98"/>
      <c r="V23" s="98"/>
      <c r="W23" s="98"/>
      <c r="X23" s="98"/>
      <c r="Y23" s="98"/>
      <c r="Z23" s="98"/>
      <c r="AA23" s="98"/>
      <c r="AB23" s="98" t="s">
        <v>172</v>
      </c>
      <c r="AC23" s="98"/>
      <c r="AD23" s="98"/>
      <c r="AE23" s="98"/>
      <c r="AF23" s="98"/>
      <c r="AG23" s="98"/>
      <c r="AH23" s="98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100"/>
    </row>
    <row r="24" spans="3:52" ht="13.5">
      <c r="C24" s="10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3"/>
      <c r="Q24" t="s">
        <v>173</v>
      </c>
      <c r="R24" s="718"/>
      <c r="S24" s="718"/>
      <c r="T24" s="718"/>
      <c r="U24" t="s">
        <v>174</v>
      </c>
      <c r="V24" t="s">
        <v>175</v>
      </c>
      <c r="AB24" t="s">
        <v>176</v>
      </c>
      <c r="AF24" s="667"/>
      <c r="AG24" s="667"/>
      <c r="AH24" s="667"/>
      <c r="AI24" s="667"/>
      <c r="AJ24" s="667"/>
      <c r="AK24" s="667"/>
      <c r="AL24" s="667"/>
      <c r="AM24" s="667"/>
      <c r="AN24" s="667"/>
      <c r="AO24" s="667"/>
      <c r="AP24" s="667"/>
      <c r="AQ24" s="667"/>
      <c r="AR24" s="667"/>
      <c r="AS24" s="667"/>
      <c r="AT24" s="667"/>
      <c r="AU24" s="667"/>
      <c r="AV24" s="667"/>
      <c r="AW24" s="667"/>
      <c r="AX24" s="667"/>
      <c r="AY24" t="s">
        <v>177</v>
      </c>
      <c r="AZ24" s="104"/>
    </row>
    <row r="25" spans="3:52" ht="13.5">
      <c r="C25" s="10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t="s">
        <v>173</v>
      </c>
      <c r="R25" s="719"/>
      <c r="S25" s="719"/>
      <c r="T25" s="719"/>
      <c r="U25" t="s">
        <v>174</v>
      </c>
      <c r="V25" t="s">
        <v>178</v>
      </c>
      <c r="AZ25" s="104"/>
    </row>
    <row r="26" spans="3:52" ht="13.5"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t="s">
        <v>173</v>
      </c>
      <c r="R26" s="719"/>
      <c r="S26" s="719"/>
      <c r="T26" s="719"/>
      <c r="U26" t="s">
        <v>174</v>
      </c>
      <c r="V26" t="s">
        <v>179</v>
      </c>
      <c r="AB26" t="s">
        <v>176</v>
      </c>
      <c r="AF26" s="667"/>
      <c r="AG26" s="667"/>
      <c r="AH26" s="667"/>
      <c r="AI26" s="667"/>
      <c r="AJ26" s="667"/>
      <c r="AK26" s="667"/>
      <c r="AL26" s="667"/>
      <c r="AM26" s="667"/>
      <c r="AN26" s="667"/>
      <c r="AO26" s="667"/>
      <c r="AP26" s="667"/>
      <c r="AQ26" s="667"/>
      <c r="AR26" s="667"/>
      <c r="AS26" s="667"/>
      <c r="AT26" s="667"/>
      <c r="AU26" s="667"/>
      <c r="AV26" s="667"/>
      <c r="AW26" s="667"/>
      <c r="AX26" s="667"/>
      <c r="AY26" t="s">
        <v>177</v>
      </c>
      <c r="AZ26" s="104"/>
    </row>
    <row r="27" spans="3:52" ht="13.5"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3"/>
      <c r="Q27" t="s">
        <v>173</v>
      </c>
      <c r="R27" s="719"/>
      <c r="S27" s="719"/>
      <c r="T27" s="719"/>
      <c r="U27" t="s">
        <v>174</v>
      </c>
      <c r="V27" s="106" t="s">
        <v>180</v>
      </c>
      <c r="AB27" t="s">
        <v>181</v>
      </c>
      <c r="AI27" t="s">
        <v>173</v>
      </c>
      <c r="AJ27" s="686"/>
      <c r="AK27" s="686"/>
      <c r="AL27" s="686"/>
      <c r="AM27" s="686"/>
      <c r="AN27" t="s">
        <v>174</v>
      </c>
      <c r="AO27" t="s">
        <v>177</v>
      </c>
      <c r="AZ27" s="104"/>
    </row>
    <row r="28" spans="3:52" ht="13.5">
      <c r="C28" s="10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3"/>
      <c r="Q28" t="s">
        <v>173</v>
      </c>
      <c r="R28" s="719"/>
      <c r="S28" s="719"/>
      <c r="T28" s="719"/>
      <c r="U28" t="s">
        <v>174</v>
      </c>
      <c r="V28" t="s">
        <v>182</v>
      </c>
      <c r="AZ28" s="104"/>
    </row>
    <row r="29" spans="3:52" ht="13.5">
      <c r="C29" s="10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3"/>
      <c r="Q29" t="s">
        <v>173</v>
      </c>
      <c r="R29" s="719"/>
      <c r="S29" s="719"/>
      <c r="T29" s="719"/>
      <c r="U29" t="s">
        <v>174</v>
      </c>
      <c r="V29" t="s">
        <v>183</v>
      </c>
      <c r="AB29" t="s">
        <v>184</v>
      </c>
      <c r="AC29" s="667"/>
      <c r="AD29" s="667"/>
      <c r="AE29" s="667"/>
      <c r="AF29" s="667"/>
      <c r="AG29" s="667"/>
      <c r="AH29" s="667"/>
      <c r="AI29" s="667"/>
      <c r="AJ29" s="667"/>
      <c r="AK29" s="667"/>
      <c r="AL29" s="667"/>
      <c r="AM29" s="667"/>
      <c r="AN29" s="667"/>
      <c r="AO29" s="667"/>
      <c r="AP29" s="667"/>
      <c r="AQ29" s="667"/>
      <c r="AR29" s="667"/>
      <c r="AS29" s="667"/>
      <c r="AT29" s="667"/>
      <c r="AU29" s="667"/>
      <c r="AV29" s="667"/>
      <c r="AW29" s="667"/>
      <c r="AX29" s="667"/>
      <c r="AY29" t="s">
        <v>177</v>
      </c>
      <c r="AZ29" s="104"/>
    </row>
    <row r="30" spans="3:52" ht="13.5">
      <c r="C30" s="101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8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10"/>
    </row>
    <row r="31" spans="3:52" ht="13.5">
      <c r="C31" s="101"/>
      <c r="D31" s="111" t="s">
        <v>185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3"/>
      <c r="Q31" t="s">
        <v>186</v>
      </c>
      <c r="X31" t="s">
        <v>173</v>
      </c>
      <c r="Y31" s="686"/>
      <c r="Z31" s="686"/>
      <c r="AA31" s="686"/>
      <c r="AB31" s="686"/>
      <c r="AC31" s="686"/>
      <c r="AD31" s="686"/>
      <c r="AE31" s="686"/>
      <c r="AF31" s="686"/>
      <c r="AG31" t="s">
        <v>174</v>
      </c>
      <c r="AZ31" s="104"/>
    </row>
    <row r="32" spans="3:52" ht="13.5">
      <c r="C32" s="101"/>
      <c r="D32" s="112"/>
      <c r="E32" s="102"/>
      <c r="F32" s="679" t="s">
        <v>187</v>
      </c>
      <c r="G32" s="680"/>
      <c r="H32" s="680"/>
      <c r="I32" s="680"/>
      <c r="J32" s="680"/>
      <c r="K32" s="680"/>
      <c r="L32" s="680"/>
      <c r="M32" s="680"/>
      <c r="N32" s="680"/>
      <c r="O32" s="680"/>
      <c r="P32" s="681"/>
      <c r="Q32" t="s">
        <v>188</v>
      </c>
      <c r="X32" t="s">
        <v>173</v>
      </c>
      <c r="Y32" s="686"/>
      <c r="Z32" s="686"/>
      <c r="AA32" s="686"/>
      <c r="AB32" s="686"/>
      <c r="AC32" s="686"/>
      <c r="AD32" s="686"/>
      <c r="AE32" s="686"/>
      <c r="AF32" s="686"/>
      <c r="AG32" t="s">
        <v>174</v>
      </c>
      <c r="AZ32" s="104"/>
    </row>
    <row r="33" spans="3:52" ht="13.5">
      <c r="C33" s="101"/>
      <c r="D33" s="112"/>
      <c r="E33" s="102"/>
      <c r="F33" s="680"/>
      <c r="G33" s="680"/>
      <c r="H33" s="680"/>
      <c r="I33" s="680"/>
      <c r="J33" s="680"/>
      <c r="K33" s="680"/>
      <c r="L33" s="680"/>
      <c r="M33" s="680"/>
      <c r="N33" s="680"/>
      <c r="O33" s="680"/>
      <c r="P33" s="681"/>
      <c r="Q33" t="s">
        <v>189</v>
      </c>
      <c r="X33" t="s">
        <v>173</v>
      </c>
      <c r="Y33" s="686"/>
      <c r="Z33" s="686"/>
      <c r="AA33" s="686"/>
      <c r="AB33" s="686"/>
      <c r="AC33" s="686"/>
      <c r="AD33" s="686"/>
      <c r="AE33" s="686"/>
      <c r="AF33" s="686"/>
      <c r="AG33" t="s">
        <v>174</v>
      </c>
      <c r="AZ33" s="104"/>
    </row>
    <row r="34" spans="3:52" ht="13.5">
      <c r="C34" s="101"/>
      <c r="D34" s="112"/>
      <c r="E34" s="102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1"/>
      <c r="Q34" t="s">
        <v>190</v>
      </c>
      <c r="X34" t="s">
        <v>173</v>
      </c>
      <c r="Y34" s="686"/>
      <c r="Z34" s="686"/>
      <c r="AA34" s="686"/>
      <c r="AB34" s="686"/>
      <c r="AC34" s="686"/>
      <c r="AD34" s="686"/>
      <c r="AE34" s="686"/>
      <c r="AF34" s="686"/>
      <c r="AG34" t="s">
        <v>174</v>
      </c>
      <c r="AZ34" s="104"/>
    </row>
    <row r="35" spans="3:52" ht="13.5">
      <c r="C35" s="101"/>
      <c r="D35" s="112"/>
      <c r="E35" s="114"/>
      <c r="F35" s="682"/>
      <c r="G35" s="682"/>
      <c r="H35" s="682"/>
      <c r="I35" s="682"/>
      <c r="J35" s="682"/>
      <c r="K35" s="682"/>
      <c r="L35" s="682"/>
      <c r="M35" s="682"/>
      <c r="N35" s="682"/>
      <c r="O35" s="682"/>
      <c r="P35" s="681"/>
      <c r="Q35" s="664"/>
      <c r="R35" s="665"/>
      <c r="S35" s="665"/>
      <c r="T35" s="665"/>
      <c r="U35" s="665"/>
      <c r="V35" s="665"/>
      <c r="W35" s="665"/>
      <c r="X35" s="665"/>
      <c r="Y35" s="665"/>
      <c r="Z35" s="665"/>
      <c r="AA35" s="665"/>
      <c r="AB35" s="665"/>
      <c r="AC35" s="665"/>
      <c r="AD35" s="665"/>
      <c r="AE35" s="665"/>
      <c r="AF35" s="665"/>
      <c r="AG35" s="665"/>
      <c r="AH35" s="665"/>
      <c r="AI35" s="665"/>
      <c r="AJ35" s="665"/>
      <c r="AK35" s="665"/>
      <c r="AL35" s="665"/>
      <c r="AM35" s="665"/>
      <c r="AN35" s="665"/>
      <c r="AO35" s="665"/>
      <c r="AP35" s="665"/>
      <c r="AQ35" s="665"/>
      <c r="AR35" s="665"/>
      <c r="AS35" s="665"/>
      <c r="AT35" s="665"/>
      <c r="AU35" s="665"/>
      <c r="AV35" s="665"/>
      <c r="AW35" s="665"/>
      <c r="AX35" s="665"/>
      <c r="AY35" s="665"/>
      <c r="AZ35" s="666"/>
    </row>
    <row r="36" spans="3:52" ht="13.5">
      <c r="C36" s="101"/>
      <c r="D36" s="112"/>
      <c r="E36" s="114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3"/>
      <c r="Q36" s="664"/>
      <c r="R36" s="665"/>
      <c r="S36" s="665"/>
      <c r="T36" s="665"/>
      <c r="U36" s="665"/>
      <c r="V36" s="665"/>
      <c r="W36" s="665"/>
      <c r="X36" s="665"/>
      <c r="Y36" s="665"/>
      <c r="Z36" s="665"/>
      <c r="AA36" s="665"/>
      <c r="AB36" s="665"/>
      <c r="AC36" s="665"/>
      <c r="AD36" s="665"/>
      <c r="AE36" s="665"/>
      <c r="AF36" s="665"/>
      <c r="AG36" s="665"/>
      <c r="AH36" s="665"/>
      <c r="AI36" s="665"/>
      <c r="AJ36" s="665"/>
      <c r="AK36" s="665"/>
      <c r="AL36" s="665"/>
      <c r="AM36" s="665"/>
      <c r="AN36" s="665"/>
      <c r="AO36" s="665"/>
      <c r="AP36" s="665"/>
      <c r="AQ36" s="665"/>
      <c r="AR36" s="665"/>
      <c r="AS36" s="665"/>
      <c r="AT36" s="665"/>
      <c r="AU36" s="665"/>
      <c r="AV36" s="665"/>
      <c r="AW36" s="665"/>
      <c r="AX36" s="665"/>
      <c r="AY36" s="665"/>
      <c r="AZ36" s="666"/>
    </row>
    <row r="37" spans="3:52" ht="13.5">
      <c r="C37" s="101"/>
      <c r="D37" s="112"/>
      <c r="E37" s="114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3"/>
      <c r="Q37" s="664"/>
      <c r="R37" s="665"/>
      <c r="S37" s="665"/>
      <c r="T37" s="665"/>
      <c r="U37" s="665"/>
      <c r="V37" s="665"/>
      <c r="W37" s="665"/>
      <c r="X37" s="665"/>
      <c r="Y37" s="665"/>
      <c r="Z37" s="665"/>
      <c r="AA37" s="665"/>
      <c r="AB37" s="665"/>
      <c r="AC37" s="665"/>
      <c r="AD37" s="665"/>
      <c r="AE37" s="665"/>
      <c r="AF37" s="665"/>
      <c r="AG37" s="665"/>
      <c r="AH37" s="665"/>
      <c r="AI37" s="665"/>
      <c r="AJ37" s="665"/>
      <c r="AK37" s="665"/>
      <c r="AL37" s="665"/>
      <c r="AM37" s="665"/>
      <c r="AN37" s="665"/>
      <c r="AO37" s="665"/>
      <c r="AP37" s="665"/>
      <c r="AQ37" s="665"/>
      <c r="AR37" s="665"/>
      <c r="AS37" s="665"/>
      <c r="AT37" s="665"/>
      <c r="AU37" s="665"/>
      <c r="AV37" s="665"/>
      <c r="AW37" s="665"/>
      <c r="AX37" s="665"/>
      <c r="AY37" s="665"/>
      <c r="AZ37" s="666"/>
    </row>
    <row r="38" spans="3:52" ht="13.5">
      <c r="C38" s="101"/>
      <c r="D38" s="112"/>
      <c r="E38" s="114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3"/>
      <c r="Q38" s="664"/>
      <c r="R38" s="665"/>
      <c r="S38" s="665"/>
      <c r="T38" s="665"/>
      <c r="U38" s="665"/>
      <c r="V38" s="665"/>
      <c r="W38" s="665"/>
      <c r="X38" s="665"/>
      <c r="Y38" s="665"/>
      <c r="Z38" s="665"/>
      <c r="AA38" s="665"/>
      <c r="AB38" s="665"/>
      <c r="AC38" s="665"/>
      <c r="AD38" s="665"/>
      <c r="AE38" s="665"/>
      <c r="AF38" s="665"/>
      <c r="AG38" s="665"/>
      <c r="AH38" s="665"/>
      <c r="AI38" s="665"/>
      <c r="AJ38" s="665"/>
      <c r="AK38" s="665"/>
      <c r="AL38" s="665"/>
      <c r="AM38" s="665"/>
      <c r="AN38" s="665"/>
      <c r="AO38" s="665"/>
      <c r="AP38" s="665"/>
      <c r="AQ38" s="665"/>
      <c r="AR38" s="665"/>
      <c r="AS38" s="665"/>
      <c r="AT38" s="665"/>
      <c r="AU38" s="665"/>
      <c r="AV38" s="665"/>
      <c r="AW38" s="665"/>
      <c r="AX38" s="665"/>
      <c r="AY38" s="665"/>
      <c r="AZ38" s="666"/>
    </row>
    <row r="39" spans="3:52" ht="13.5">
      <c r="C39" s="101"/>
      <c r="D39" s="116"/>
      <c r="E39" s="10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8"/>
      <c r="Q39" s="664"/>
      <c r="R39" s="665"/>
      <c r="S39" s="665"/>
      <c r="T39" s="665"/>
      <c r="U39" s="665"/>
      <c r="V39" s="665"/>
      <c r="W39" s="665"/>
      <c r="X39" s="665"/>
      <c r="Y39" s="665"/>
      <c r="Z39" s="665"/>
      <c r="AA39" s="665"/>
      <c r="AB39" s="665"/>
      <c r="AC39" s="665"/>
      <c r="AD39" s="665"/>
      <c r="AE39" s="665"/>
      <c r="AF39" s="665"/>
      <c r="AG39" s="665"/>
      <c r="AH39" s="665"/>
      <c r="AI39" s="665"/>
      <c r="AJ39" s="665"/>
      <c r="AK39" s="665"/>
      <c r="AL39" s="665"/>
      <c r="AM39" s="665"/>
      <c r="AN39" s="665"/>
      <c r="AO39" s="665"/>
      <c r="AP39" s="665"/>
      <c r="AQ39" s="665"/>
      <c r="AR39" s="665"/>
      <c r="AS39" s="665"/>
      <c r="AT39" s="665"/>
      <c r="AU39" s="665"/>
      <c r="AV39" s="665"/>
      <c r="AW39" s="665"/>
      <c r="AX39" s="665"/>
      <c r="AY39" s="665"/>
      <c r="AZ39" s="666"/>
    </row>
    <row r="40" spans="3:52" ht="13.5">
      <c r="C40" s="101"/>
      <c r="D40" s="119" t="s">
        <v>191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1"/>
      <c r="Q40" s="122" t="s">
        <v>173</v>
      </c>
      <c r="R40" s="687"/>
      <c r="S40" s="687"/>
      <c r="T40" s="687"/>
      <c r="U40" s="687"/>
      <c r="V40" s="687"/>
      <c r="W40" s="123" t="s">
        <v>174</v>
      </c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4"/>
    </row>
    <row r="41" spans="3:52" ht="13.5">
      <c r="C41" s="101"/>
      <c r="D41" s="125" t="s">
        <v>192</v>
      </c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03"/>
      <c r="Q41" s="664"/>
      <c r="R41" s="665"/>
      <c r="S41" s="665"/>
      <c r="T41" s="665"/>
      <c r="U41" s="665"/>
      <c r="V41" s="665"/>
      <c r="W41" s="665"/>
      <c r="X41" s="665"/>
      <c r="Y41" s="665"/>
      <c r="Z41" s="665"/>
      <c r="AA41" s="665"/>
      <c r="AB41" s="665"/>
      <c r="AC41" s="665"/>
      <c r="AD41" s="665"/>
      <c r="AE41" s="665"/>
      <c r="AF41" s="665"/>
      <c r="AG41" s="665"/>
      <c r="AH41" s="665"/>
      <c r="AI41" s="665"/>
      <c r="AJ41" s="665"/>
      <c r="AK41" s="665"/>
      <c r="AL41" s="665"/>
      <c r="AM41" s="665"/>
      <c r="AN41" s="665"/>
      <c r="AO41" s="665"/>
      <c r="AP41" s="665"/>
      <c r="AQ41" s="665"/>
      <c r="AR41" s="665"/>
      <c r="AS41" s="665"/>
      <c r="AT41" s="665"/>
      <c r="AU41" s="665"/>
      <c r="AV41" s="665"/>
      <c r="AW41" s="665"/>
      <c r="AX41" s="665"/>
      <c r="AY41" s="665"/>
      <c r="AZ41" s="666"/>
    </row>
    <row r="42" spans="3:52" ht="13.5">
      <c r="C42" s="126"/>
      <c r="D42" s="127"/>
      <c r="E42" s="128" t="s">
        <v>193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30"/>
      <c r="Q42" s="683"/>
      <c r="R42" s="684"/>
      <c r="S42" s="684"/>
      <c r="T42" s="684"/>
      <c r="U42" s="684"/>
      <c r="V42" s="684"/>
      <c r="W42" s="684"/>
      <c r="X42" s="684"/>
      <c r="Y42" s="684"/>
      <c r="Z42" s="684"/>
      <c r="AA42" s="684"/>
      <c r="AB42" s="684"/>
      <c r="AC42" s="684"/>
      <c r="AD42" s="684"/>
      <c r="AE42" s="684"/>
      <c r="AF42" s="684"/>
      <c r="AG42" s="684"/>
      <c r="AH42" s="684"/>
      <c r="AI42" s="684"/>
      <c r="AJ42" s="684"/>
      <c r="AK42" s="684"/>
      <c r="AL42" s="684"/>
      <c r="AM42" s="684"/>
      <c r="AN42" s="684"/>
      <c r="AO42" s="684"/>
      <c r="AP42" s="684"/>
      <c r="AQ42" s="684"/>
      <c r="AR42" s="684"/>
      <c r="AS42" s="684"/>
      <c r="AT42" s="684"/>
      <c r="AU42" s="684"/>
      <c r="AV42" s="684"/>
      <c r="AW42" s="684"/>
      <c r="AX42" s="684"/>
      <c r="AY42" s="684"/>
      <c r="AZ42" s="685"/>
    </row>
    <row r="43" ht="13.5">
      <c r="P43" s="88"/>
    </row>
    <row r="44" spans="3:52" ht="13.5">
      <c r="C44" s="460" t="s">
        <v>194</v>
      </c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678"/>
      <c r="Q44" s="131" t="s">
        <v>195</v>
      </c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 t="s">
        <v>173</v>
      </c>
      <c r="AH44" s="677"/>
      <c r="AI44" s="677"/>
      <c r="AJ44" s="677"/>
      <c r="AK44" s="677"/>
      <c r="AL44" s="131" t="s">
        <v>174</v>
      </c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2"/>
    </row>
    <row r="45" spans="3:52" ht="13.5">
      <c r="C45" s="133"/>
      <c r="D45" s="654" t="s">
        <v>196</v>
      </c>
      <c r="E45" s="654"/>
      <c r="F45" s="654"/>
      <c r="G45" s="654"/>
      <c r="H45" s="654"/>
      <c r="I45" s="654"/>
      <c r="J45" s="654"/>
      <c r="K45" s="654"/>
      <c r="L45" s="654"/>
      <c r="M45" s="654"/>
      <c r="N45" s="654"/>
      <c r="O45" s="654"/>
      <c r="P45" s="655"/>
      <c r="Q45" s="658"/>
      <c r="R45" s="659"/>
      <c r="S45" s="659"/>
      <c r="T45" s="659"/>
      <c r="U45" s="659"/>
      <c r="V45" s="659"/>
      <c r="W45" s="659"/>
      <c r="X45" s="659"/>
      <c r="Y45" s="659"/>
      <c r="Z45" s="659"/>
      <c r="AA45" s="659"/>
      <c r="AB45" s="659"/>
      <c r="AC45" s="659"/>
      <c r="AD45" s="659"/>
      <c r="AE45" s="659"/>
      <c r="AF45" s="659"/>
      <c r="AG45" s="659"/>
      <c r="AH45" s="659"/>
      <c r="AI45" s="659"/>
      <c r="AJ45" s="659"/>
      <c r="AK45" s="659"/>
      <c r="AL45" s="659"/>
      <c r="AM45" s="659"/>
      <c r="AN45" s="659"/>
      <c r="AO45" s="659"/>
      <c r="AP45" s="659"/>
      <c r="AQ45" s="659"/>
      <c r="AR45" s="659"/>
      <c r="AS45" s="659"/>
      <c r="AT45" s="659"/>
      <c r="AU45" s="659"/>
      <c r="AV45" s="659"/>
      <c r="AW45" s="659"/>
      <c r="AX45" s="659"/>
      <c r="AY45" s="659"/>
      <c r="AZ45" s="660"/>
    </row>
    <row r="46" spans="3:52" ht="13.5">
      <c r="C46" s="133"/>
      <c r="D46" s="654"/>
      <c r="E46" s="654"/>
      <c r="F46" s="654"/>
      <c r="G46" s="654"/>
      <c r="H46" s="654"/>
      <c r="I46" s="654"/>
      <c r="J46" s="654"/>
      <c r="K46" s="654"/>
      <c r="L46" s="654"/>
      <c r="M46" s="654"/>
      <c r="N46" s="654"/>
      <c r="O46" s="654"/>
      <c r="P46" s="655"/>
      <c r="Q46" s="658"/>
      <c r="R46" s="659"/>
      <c r="S46" s="659"/>
      <c r="T46" s="659"/>
      <c r="U46" s="659"/>
      <c r="V46" s="659"/>
      <c r="W46" s="659"/>
      <c r="X46" s="659"/>
      <c r="Y46" s="659"/>
      <c r="Z46" s="659"/>
      <c r="AA46" s="659"/>
      <c r="AB46" s="659"/>
      <c r="AC46" s="659"/>
      <c r="AD46" s="659"/>
      <c r="AE46" s="659"/>
      <c r="AF46" s="659"/>
      <c r="AG46" s="659"/>
      <c r="AH46" s="659"/>
      <c r="AI46" s="659"/>
      <c r="AJ46" s="659"/>
      <c r="AK46" s="659"/>
      <c r="AL46" s="659"/>
      <c r="AM46" s="659"/>
      <c r="AN46" s="659"/>
      <c r="AO46" s="659"/>
      <c r="AP46" s="659"/>
      <c r="AQ46" s="659"/>
      <c r="AR46" s="659"/>
      <c r="AS46" s="659"/>
      <c r="AT46" s="659"/>
      <c r="AU46" s="659"/>
      <c r="AV46" s="659"/>
      <c r="AW46" s="659"/>
      <c r="AX46" s="659"/>
      <c r="AY46" s="659"/>
      <c r="AZ46" s="660"/>
    </row>
    <row r="47" spans="3:52" ht="13.5">
      <c r="C47" s="133"/>
      <c r="D47" s="654"/>
      <c r="E47" s="654"/>
      <c r="F47" s="654"/>
      <c r="G47" s="654"/>
      <c r="H47" s="654"/>
      <c r="I47" s="654"/>
      <c r="J47" s="654"/>
      <c r="K47" s="654"/>
      <c r="L47" s="654"/>
      <c r="M47" s="654"/>
      <c r="N47" s="654"/>
      <c r="O47" s="654"/>
      <c r="P47" s="655"/>
      <c r="Q47" s="658"/>
      <c r="R47" s="659"/>
      <c r="S47" s="659"/>
      <c r="T47" s="659"/>
      <c r="U47" s="659"/>
      <c r="V47" s="659"/>
      <c r="W47" s="659"/>
      <c r="X47" s="659"/>
      <c r="Y47" s="659"/>
      <c r="Z47" s="659"/>
      <c r="AA47" s="659"/>
      <c r="AB47" s="659"/>
      <c r="AC47" s="659"/>
      <c r="AD47" s="659"/>
      <c r="AE47" s="659"/>
      <c r="AF47" s="659"/>
      <c r="AG47" s="659"/>
      <c r="AH47" s="659"/>
      <c r="AI47" s="659"/>
      <c r="AJ47" s="659"/>
      <c r="AK47" s="659"/>
      <c r="AL47" s="659"/>
      <c r="AM47" s="659"/>
      <c r="AN47" s="659"/>
      <c r="AO47" s="659"/>
      <c r="AP47" s="659"/>
      <c r="AQ47" s="659"/>
      <c r="AR47" s="659"/>
      <c r="AS47" s="659"/>
      <c r="AT47" s="659"/>
      <c r="AU47" s="659"/>
      <c r="AV47" s="659"/>
      <c r="AW47" s="659"/>
      <c r="AX47" s="659"/>
      <c r="AY47" s="659"/>
      <c r="AZ47" s="660"/>
    </row>
    <row r="48" spans="3:52" ht="13.5">
      <c r="C48" s="126"/>
      <c r="D48" s="656"/>
      <c r="E48" s="656"/>
      <c r="F48" s="656"/>
      <c r="G48" s="656"/>
      <c r="H48" s="656"/>
      <c r="I48" s="656"/>
      <c r="J48" s="656"/>
      <c r="K48" s="656"/>
      <c r="L48" s="656"/>
      <c r="M48" s="656"/>
      <c r="N48" s="656"/>
      <c r="O48" s="656"/>
      <c r="P48" s="657"/>
      <c r="Q48" s="661"/>
      <c r="R48" s="662"/>
      <c r="S48" s="662"/>
      <c r="T48" s="662"/>
      <c r="U48" s="662"/>
      <c r="V48" s="662"/>
      <c r="W48" s="662"/>
      <c r="X48" s="662"/>
      <c r="Y48" s="662"/>
      <c r="Z48" s="662"/>
      <c r="AA48" s="662"/>
      <c r="AB48" s="662"/>
      <c r="AC48" s="662"/>
      <c r="AD48" s="662"/>
      <c r="AE48" s="662"/>
      <c r="AF48" s="662"/>
      <c r="AG48" s="662"/>
      <c r="AH48" s="662"/>
      <c r="AI48" s="662"/>
      <c r="AJ48" s="662"/>
      <c r="AK48" s="662"/>
      <c r="AL48" s="662"/>
      <c r="AM48" s="662"/>
      <c r="AN48" s="662"/>
      <c r="AO48" s="662"/>
      <c r="AP48" s="662"/>
      <c r="AQ48" s="662"/>
      <c r="AR48" s="662"/>
      <c r="AS48" s="662"/>
      <c r="AT48" s="662"/>
      <c r="AU48" s="662"/>
      <c r="AV48" s="662"/>
      <c r="AW48" s="662"/>
      <c r="AX48" s="662"/>
      <c r="AY48" s="662"/>
      <c r="AZ48" s="663"/>
    </row>
    <row r="49" ht="13.5">
      <c r="P49" s="88"/>
    </row>
    <row r="50" spans="3:52" ht="13.5">
      <c r="C50" s="460" t="s">
        <v>197</v>
      </c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678"/>
      <c r="Q50" s="720"/>
      <c r="R50" s="720"/>
      <c r="S50" s="720"/>
      <c r="T50" s="720"/>
      <c r="U50" s="720"/>
      <c r="V50" s="720"/>
      <c r="W50" s="720"/>
      <c r="X50" s="720"/>
      <c r="Y50" s="720"/>
      <c r="Z50" s="720"/>
      <c r="AA50" s="720"/>
      <c r="AB50" s="720"/>
      <c r="AC50" s="720"/>
      <c r="AD50" s="720"/>
      <c r="AE50" s="720"/>
      <c r="AF50" s="720"/>
      <c r="AG50" s="720"/>
      <c r="AH50" s="720"/>
      <c r="AI50" s="720"/>
      <c r="AJ50" s="720"/>
      <c r="AK50" s="720"/>
      <c r="AL50" s="720"/>
      <c r="AM50" s="720"/>
      <c r="AN50" s="720"/>
      <c r="AO50" s="720"/>
      <c r="AP50" s="720"/>
      <c r="AQ50" s="720"/>
      <c r="AR50" s="720"/>
      <c r="AS50" s="720"/>
      <c r="AT50" s="720"/>
      <c r="AU50" s="720"/>
      <c r="AV50" s="720"/>
      <c r="AW50" s="720"/>
      <c r="AX50" s="720"/>
      <c r="AY50" s="720"/>
      <c r="AZ50" s="721"/>
    </row>
    <row r="51" spans="3:52" ht="13.5">
      <c r="C51" s="133"/>
      <c r="D51" s="654" t="s">
        <v>198</v>
      </c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5"/>
      <c r="Q51" s="665"/>
      <c r="R51" s="665"/>
      <c r="S51" s="665"/>
      <c r="T51" s="665"/>
      <c r="U51" s="665"/>
      <c r="V51" s="665"/>
      <c r="W51" s="665"/>
      <c r="X51" s="665"/>
      <c r="Y51" s="665"/>
      <c r="Z51" s="665"/>
      <c r="AA51" s="665"/>
      <c r="AB51" s="665"/>
      <c r="AC51" s="665"/>
      <c r="AD51" s="665"/>
      <c r="AE51" s="665"/>
      <c r="AF51" s="665"/>
      <c r="AG51" s="665"/>
      <c r="AH51" s="665"/>
      <c r="AI51" s="665"/>
      <c r="AJ51" s="665"/>
      <c r="AK51" s="665"/>
      <c r="AL51" s="665"/>
      <c r="AM51" s="665"/>
      <c r="AN51" s="665"/>
      <c r="AO51" s="665"/>
      <c r="AP51" s="665"/>
      <c r="AQ51" s="665"/>
      <c r="AR51" s="665"/>
      <c r="AS51" s="665"/>
      <c r="AT51" s="665"/>
      <c r="AU51" s="665"/>
      <c r="AV51" s="665"/>
      <c r="AW51" s="665"/>
      <c r="AX51" s="665"/>
      <c r="AY51" s="665"/>
      <c r="AZ51" s="666"/>
    </row>
    <row r="52" spans="3:52" ht="13.5">
      <c r="C52" s="133"/>
      <c r="D52" s="654"/>
      <c r="E52" s="654"/>
      <c r="F52" s="654"/>
      <c r="G52" s="654"/>
      <c r="H52" s="654"/>
      <c r="I52" s="654"/>
      <c r="J52" s="654"/>
      <c r="K52" s="654"/>
      <c r="L52" s="654"/>
      <c r="M52" s="654"/>
      <c r="N52" s="654"/>
      <c r="O52" s="654"/>
      <c r="P52" s="655"/>
      <c r="Q52" s="665"/>
      <c r="R52" s="665"/>
      <c r="S52" s="665"/>
      <c r="T52" s="665"/>
      <c r="U52" s="665"/>
      <c r="V52" s="665"/>
      <c r="W52" s="665"/>
      <c r="X52" s="665"/>
      <c r="Y52" s="665"/>
      <c r="Z52" s="665"/>
      <c r="AA52" s="665"/>
      <c r="AB52" s="665"/>
      <c r="AC52" s="665"/>
      <c r="AD52" s="665"/>
      <c r="AE52" s="665"/>
      <c r="AF52" s="665"/>
      <c r="AG52" s="665"/>
      <c r="AH52" s="665"/>
      <c r="AI52" s="665"/>
      <c r="AJ52" s="665"/>
      <c r="AK52" s="665"/>
      <c r="AL52" s="665"/>
      <c r="AM52" s="665"/>
      <c r="AN52" s="665"/>
      <c r="AO52" s="665"/>
      <c r="AP52" s="665"/>
      <c r="AQ52" s="665"/>
      <c r="AR52" s="665"/>
      <c r="AS52" s="665"/>
      <c r="AT52" s="665"/>
      <c r="AU52" s="665"/>
      <c r="AV52" s="665"/>
      <c r="AW52" s="665"/>
      <c r="AX52" s="665"/>
      <c r="AY52" s="665"/>
      <c r="AZ52" s="666"/>
    </row>
    <row r="53" spans="3:52" ht="13.5">
      <c r="C53" s="133"/>
      <c r="D53" s="654"/>
      <c r="E53" s="654"/>
      <c r="F53" s="654"/>
      <c r="G53" s="654"/>
      <c r="H53" s="654"/>
      <c r="I53" s="654"/>
      <c r="J53" s="654"/>
      <c r="K53" s="654"/>
      <c r="L53" s="654"/>
      <c r="M53" s="654"/>
      <c r="N53" s="654"/>
      <c r="O53" s="654"/>
      <c r="P53" s="655"/>
      <c r="Q53" s="665"/>
      <c r="R53" s="665"/>
      <c r="S53" s="665"/>
      <c r="T53" s="665"/>
      <c r="U53" s="665"/>
      <c r="V53" s="665"/>
      <c r="W53" s="665"/>
      <c r="X53" s="665"/>
      <c r="Y53" s="665"/>
      <c r="Z53" s="665"/>
      <c r="AA53" s="665"/>
      <c r="AB53" s="665"/>
      <c r="AC53" s="665"/>
      <c r="AD53" s="665"/>
      <c r="AE53" s="665"/>
      <c r="AF53" s="665"/>
      <c r="AG53" s="665"/>
      <c r="AH53" s="665"/>
      <c r="AI53" s="665"/>
      <c r="AJ53" s="665"/>
      <c r="AK53" s="665"/>
      <c r="AL53" s="665"/>
      <c r="AM53" s="665"/>
      <c r="AN53" s="665"/>
      <c r="AO53" s="665"/>
      <c r="AP53" s="665"/>
      <c r="AQ53" s="665"/>
      <c r="AR53" s="665"/>
      <c r="AS53" s="665"/>
      <c r="AT53" s="665"/>
      <c r="AU53" s="665"/>
      <c r="AV53" s="665"/>
      <c r="AW53" s="665"/>
      <c r="AX53" s="665"/>
      <c r="AY53" s="665"/>
      <c r="AZ53" s="666"/>
    </row>
    <row r="54" spans="3:52" ht="13.5">
      <c r="C54" s="126"/>
      <c r="D54" s="656"/>
      <c r="E54" s="656"/>
      <c r="F54" s="656"/>
      <c r="G54" s="656"/>
      <c r="H54" s="656"/>
      <c r="I54" s="656"/>
      <c r="J54" s="656"/>
      <c r="K54" s="656"/>
      <c r="L54" s="656"/>
      <c r="M54" s="656"/>
      <c r="N54" s="656"/>
      <c r="O54" s="656"/>
      <c r="P54" s="657"/>
      <c r="Q54" s="684"/>
      <c r="R54" s="684"/>
      <c r="S54" s="684"/>
      <c r="T54" s="684"/>
      <c r="U54" s="684"/>
      <c r="V54" s="684"/>
      <c r="W54" s="684"/>
      <c r="X54" s="684"/>
      <c r="Y54" s="684"/>
      <c r="Z54" s="684"/>
      <c r="AA54" s="684"/>
      <c r="AB54" s="684"/>
      <c r="AC54" s="684"/>
      <c r="AD54" s="684"/>
      <c r="AE54" s="684"/>
      <c r="AF54" s="684"/>
      <c r="AG54" s="684"/>
      <c r="AH54" s="684"/>
      <c r="AI54" s="684"/>
      <c r="AJ54" s="684"/>
      <c r="AK54" s="684"/>
      <c r="AL54" s="684"/>
      <c r="AM54" s="684"/>
      <c r="AN54" s="684"/>
      <c r="AO54" s="684"/>
      <c r="AP54" s="684"/>
      <c r="AQ54" s="684"/>
      <c r="AR54" s="684"/>
      <c r="AS54" s="684"/>
      <c r="AT54" s="684"/>
      <c r="AU54" s="684"/>
      <c r="AV54" s="684"/>
      <c r="AW54" s="684"/>
      <c r="AX54" s="684"/>
      <c r="AY54" s="684"/>
      <c r="AZ54" s="685"/>
    </row>
    <row r="55" ht="13.5">
      <c r="P55" s="131"/>
    </row>
  </sheetData>
  <sheetProtection/>
  <mergeCells count="37">
    <mergeCell ref="D51:P54"/>
    <mergeCell ref="R24:T24"/>
    <mergeCell ref="R25:T25"/>
    <mergeCell ref="R26:T26"/>
    <mergeCell ref="R27:T27"/>
    <mergeCell ref="R28:T28"/>
    <mergeCell ref="R29:T29"/>
    <mergeCell ref="C50:P50"/>
    <mergeCell ref="Q50:AZ54"/>
    <mergeCell ref="AJ27:AM27"/>
    <mergeCell ref="Y31:AF31"/>
    <mergeCell ref="Q12:AT12"/>
    <mergeCell ref="Q13:AT14"/>
    <mergeCell ref="AF26:AX26"/>
    <mergeCell ref="AU12:AZ14"/>
    <mergeCell ref="C16:P18"/>
    <mergeCell ref="C19:P21"/>
    <mergeCell ref="J13:P14"/>
    <mergeCell ref="C12:I14"/>
    <mergeCell ref="AH44:AK44"/>
    <mergeCell ref="C44:P44"/>
    <mergeCell ref="F32:P35"/>
    <mergeCell ref="Q41:AZ42"/>
    <mergeCell ref="Y33:AF33"/>
    <mergeCell ref="Y32:AF32"/>
    <mergeCell ref="Y34:AF34"/>
    <mergeCell ref="R40:V40"/>
    <mergeCell ref="C10:I10"/>
    <mergeCell ref="J10:Q10"/>
    <mergeCell ref="D45:P48"/>
    <mergeCell ref="Q45:AZ48"/>
    <mergeCell ref="Q35:AZ39"/>
    <mergeCell ref="AF24:AX24"/>
    <mergeCell ref="AC29:AX29"/>
    <mergeCell ref="J12:P12"/>
    <mergeCell ref="Q16:AZ18"/>
    <mergeCell ref="Q19:AZ21"/>
  </mergeCells>
  <dataValidations count="4">
    <dataValidation type="list" allowBlank="1" showInputMessage="1" showErrorMessage="1" sqref="AJ27:AM27 AH44:AK44">
      <formula1>$AJ$2:$AJ$4</formula1>
    </dataValidation>
    <dataValidation type="list" allowBlank="1" showInputMessage="1" showErrorMessage="1" sqref="R24:T29">
      <formula1>$R$2:$R$3</formula1>
    </dataValidation>
    <dataValidation type="list" allowBlank="1" showInputMessage="1" showErrorMessage="1" sqref="R40:V40">
      <formula1>$AA$2:$AA$5</formula1>
    </dataValidation>
    <dataValidation type="list" allowBlank="1" showInputMessage="1" showErrorMessage="1" sqref="Y31:AF34">
      <formula1>$V$2:$V$6</formula1>
    </dataValidation>
  </dataValidations>
  <printOptions/>
  <pageMargins left="0.75" right="0.75" top="1" bottom="0.51" header="0.512" footer="0.34"/>
  <pageSetup horizontalDpi="600" verticalDpi="600" orientation="portrait" paperSize="9" r:id="rId3"/>
  <headerFooter alignWithMargins="0">
    <oddFooter>&amp;C&amp;P / &amp;N ﾍﾟｰｼﾞ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G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183" customWidth="1"/>
    <col min="2" max="2" width="11.625" style="200" bestFit="1" customWidth="1"/>
    <col min="3" max="3" width="21.75390625" style="201" customWidth="1"/>
    <col min="4" max="4" width="15.00390625" style="201" customWidth="1"/>
    <col min="5" max="5" width="12.50390625" style="201" customWidth="1"/>
    <col min="6" max="6" width="14.125" style="202" customWidth="1"/>
    <col min="7" max="7" width="35.625" style="182" customWidth="1"/>
    <col min="8" max="16384" width="9.00390625" style="183" customWidth="1"/>
  </cols>
  <sheetData>
    <row r="1" ht="17.25">
      <c r="A1" s="195" t="s">
        <v>508</v>
      </c>
    </row>
    <row r="2" ht="14.25" thickBot="1"/>
    <row r="3" spans="2:7" ht="13.5">
      <c r="B3" s="722" t="s">
        <v>509</v>
      </c>
      <c r="C3" s="728" t="s">
        <v>512</v>
      </c>
      <c r="D3" s="729"/>
      <c r="E3" s="724" t="s">
        <v>513</v>
      </c>
      <c r="F3" s="184" t="s">
        <v>514</v>
      </c>
      <c r="G3" s="726" t="s">
        <v>515</v>
      </c>
    </row>
    <row r="4" spans="2:7" ht="14.25" thickBot="1">
      <c r="B4" s="723"/>
      <c r="C4" s="191" t="s">
        <v>511</v>
      </c>
      <c r="D4" s="191" t="s">
        <v>510</v>
      </c>
      <c r="E4" s="725"/>
      <c r="F4" s="192" t="s">
        <v>518</v>
      </c>
      <c r="G4" s="727"/>
    </row>
    <row r="5" spans="2:7" ht="14.25" thickTop="1">
      <c r="B5" s="203">
        <v>43095</v>
      </c>
      <c r="C5" s="196" t="s">
        <v>525</v>
      </c>
      <c r="D5" s="196" t="s">
        <v>522</v>
      </c>
      <c r="E5" s="196" t="s">
        <v>516</v>
      </c>
      <c r="F5" s="197" t="s">
        <v>519</v>
      </c>
      <c r="G5" s="193" t="s">
        <v>520</v>
      </c>
    </row>
    <row r="6" spans="2:7" ht="14.25" thickBot="1">
      <c r="B6" s="204">
        <v>43095</v>
      </c>
      <c r="C6" s="198" t="s">
        <v>525</v>
      </c>
      <c r="D6" s="198" t="s">
        <v>522</v>
      </c>
      <c r="E6" s="198" t="s">
        <v>517</v>
      </c>
      <c r="F6" s="199" t="s">
        <v>521</v>
      </c>
      <c r="G6" s="194" t="s">
        <v>523</v>
      </c>
    </row>
    <row r="7" spans="2:7" ht="14.25" thickTop="1">
      <c r="B7" s="205"/>
      <c r="C7" s="206"/>
      <c r="D7" s="206"/>
      <c r="E7" s="206"/>
      <c r="F7" s="207"/>
      <c r="G7" s="190"/>
    </row>
    <row r="8" spans="2:7" ht="13.5">
      <c r="B8" s="185"/>
      <c r="C8" s="186"/>
      <c r="D8" s="186"/>
      <c r="E8" s="186"/>
      <c r="F8" s="187"/>
      <c r="G8" s="188"/>
    </row>
    <row r="9" spans="2:7" ht="13.5">
      <c r="B9" s="185"/>
      <c r="C9" s="186"/>
      <c r="D9" s="186"/>
      <c r="E9" s="186"/>
      <c r="F9" s="187"/>
      <c r="G9" s="188"/>
    </row>
    <row r="10" spans="2:7" ht="13.5">
      <c r="B10" s="185"/>
      <c r="C10" s="186"/>
      <c r="D10" s="186"/>
      <c r="E10" s="186"/>
      <c r="F10" s="187"/>
      <c r="G10" s="188"/>
    </row>
    <row r="11" spans="2:7" ht="13.5">
      <c r="B11" s="185"/>
      <c r="C11" s="186"/>
      <c r="D11" s="186"/>
      <c r="E11" s="186"/>
      <c r="F11" s="187"/>
      <c r="G11" s="188"/>
    </row>
    <row r="12" spans="2:7" ht="13.5">
      <c r="B12" s="185"/>
      <c r="C12" s="186"/>
      <c r="D12" s="186"/>
      <c r="E12" s="186"/>
      <c r="F12" s="187"/>
      <c r="G12" s="188"/>
    </row>
    <row r="13" spans="2:7" ht="13.5">
      <c r="B13" s="185"/>
      <c r="C13" s="186"/>
      <c r="D13" s="186"/>
      <c r="E13" s="186"/>
      <c r="F13" s="187"/>
      <c r="G13" s="188"/>
    </row>
    <row r="14" spans="2:7" ht="13.5">
      <c r="B14" s="185"/>
      <c r="C14" s="186"/>
      <c r="D14" s="186"/>
      <c r="E14" s="186"/>
      <c r="F14" s="187"/>
      <c r="G14" s="188"/>
    </row>
    <row r="15" spans="2:7" ht="13.5">
      <c r="B15" s="185"/>
      <c r="C15" s="186"/>
      <c r="D15" s="186"/>
      <c r="E15" s="186"/>
      <c r="F15" s="187"/>
      <c r="G15" s="188"/>
    </row>
    <row r="16" spans="2:7" ht="13.5">
      <c r="B16" s="185"/>
      <c r="C16" s="186"/>
      <c r="D16" s="186"/>
      <c r="E16" s="186"/>
      <c r="F16" s="187"/>
      <c r="G16" s="188"/>
    </row>
    <row r="17" spans="2:7" ht="13.5">
      <c r="B17" s="185"/>
      <c r="C17" s="186"/>
      <c r="D17" s="186"/>
      <c r="E17" s="186"/>
      <c r="F17" s="187"/>
      <c r="G17" s="188"/>
    </row>
    <row r="18" spans="2:7" ht="13.5">
      <c r="B18" s="185"/>
      <c r="C18" s="186"/>
      <c r="D18" s="186"/>
      <c r="E18" s="186"/>
      <c r="F18" s="187"/>
      <c r="G18" s="188"/>
    </row>
    <row r="19" spans="2:7" ht="13.5">
      <c r="B19" s="185"/>
      <c r="C19" s="186"/>
      <c r="D19" s="186"/>
      <c r="E19" s="186"/>
      <c r="F19" s="187"/>
      <c r="G19" s="188"/>
    </row>
    <row r="20" spans="2:7" ht="13.5">
      <c r="B20" s="185"/>
      <c r="C20" s="186"/>
      <c r="D20" s="186"/>
      <c r="E20" s="186"/>
      <c r="F20" s="187"/>
      <c r="G20" s="188"/>
    </row>
    <row r="21" spans="2:7" ht="13.5">
      <c r="B21" s="185"/>
      <c r="C21" s="186"/>
      <c r="D21" s="186"/>
      <c r="E21" s="186"/>
      <c r="F21" s="187"/>
      <c r="G21" s="188"/>
    </row>
    <row r="22" spans="2:7" ht="13.5">
      <c r="B22" s="185"/>
      <c r="C22" s="186"/>
      <c r="D22" s="186"/>
      <c r="E22" s="186"/>
      <c r="F22" s="187"/>
      <c r="G22" s="188"/>
    </row>
    <row r="23" spans="2:7" ht="13.5">
      <c r="B23" s="185"/>
      <c r="C23" s="186"/>
      <c r="D23" s="186"/>
      <c r="E23" s="186"/>
      <c r="F23" s="187"/>
      <c r="G23" s="188"/>
    </row>
    <row r="24" spans="2:7" ht="13.5">
      <c r="B24" s="185"/>
      <c r="C24" s="186"/>
      <c r="D24" s="186"/>
      <c r="E24" s="186"/>
      <c r="F24" s="187"/>
      <c r="G24" s="188"/>
    </row>
    <row r="25" spans="2:7" ht="13.5">
      <c r="B25" s="185"/>
      <c r="C25" s="186"/>
      <c r="D25" s="186"/>
      <c r="E25" s="186"/>
      <c r="F25" s="187"/>
      <c r="G25" s="188"/>
    </row>
    <row r="26" spans="2:7" ht="13.5">
      <c r="B26" s="185"/>
      <c r="C26" s="186"/>
      <c r="D26" s="186"/>
      <c r="E26" s="186"/>
      <c r="F26" s="187"/>
      <c r="G26" s="188"/>
    </row>
    <row r="27" spans="2:7" ht="13.5">
      <c r="B27" s="185"/>
      <c r="C27" s="186"/>
      <c r="D27" s="186"/>
      <c r="E27" s="186"/>
      <c r="F27" s="187"/>
      <c r="G27" s="188"/>
    </row>
    <row r="28" spans="2:7" ht="13.5">
      <c r="B28" s="185"/>
      <c r="C28" s="186"/>
      <c r="D28" s="186"/>
      <c r="E28" s="186"/>
      <c r="F28" s="187"/>
      <c r="G28" s="188"/>
    </row>
    <row r="29" spans="2:7" ht="13.5">
      <c r="B29" s="185"/>
      <c r="C29" s="186"/>
      <c r="D29" s="186"/>
      <c r="E29" s="186"/>
      <c r="F29" s="187"/>
      <c r="G29" s="188"/>
    </row>
    <row r="30" spans="2:7" ht="13.5">
      <c r="B30" s="185"/>
      <c r="C30" s="186"/>
      <c r="D30" s="186"/>
      <c r="E30" s="186"/>
      <c r="F30" s="187"/>
      <c r="G30" s="188"/>
    </row>
    <row r="31" spans="2:7" ht="13.5">
      <c r="B31" s="185"/>
      <c r="C31" s="186"/>
      <c r="D31" s="186"/>
      <c r="E31" s="186"/>
      <c r="F31" s="187"/>
      <c r="G31" s="188"/>
    </row>
    <row r="32" spans="2:7" ht="13.5">
      <c r="B32" s="185"/>
      <c r="C32" s="186"/>
      <c r="D32" s="186"/>
      <c r="E32" s="186"/>
      <c r="F32" s="187"/>
      <c r="G32" s="188"/>
    </row>
    <row r="33" spans="2:7" ht="13.5">
      <c r="B33" s="185"/>
      <c r="C33" s="186"/>
      <c r="D33" s="186"/>
      <c r="E33" s="186"/>
      <c r="F33" s="187"/>
      <c r="G33" s="188"/>
    </row>
    <row r="34" spans="2:7" ht="13.5">
      <c r="B34" s="185"/>
      <c r="C34" s="186"/>
      <c r="D34" s="186"/>
      <c r="E34" s="186"/>
      <c r="F34" s="187"/>
      <c r="G34" s="188"/>
    </row>
    <row r="35" spans="2:7" ht="13.5">
      <c r="B35" s="185"/>
      <c r="C35" s="186"/>
      <c r="D35" s="186"/>
      <c r="E35" s="186"/>
      <c r="F35" s="187"/>
      <c r="G35" s="188"/>
    </row>
    <row r="36" spans="2:7" ht="13.5">
      <c r="B36" s="185"/>
      <c r="C36" s="186"/>
      <c r="D36" s="186"/>
      <c r="E36" s="186"/>
      <c r="F36" s="187"/>
      <c r="G36" s="188"/>
    </row>
    <row r="37" spans="2:7" ht="13.5">
      <c r="B37" s="185"/>
      <c r="C37" s="186"/>
      <c r="D37" s="186"/>
      <c r="E37" s="186"/>
      <c r="F37" s="187"/>
      <c r="G37" s="188"/>
    </row>
    <row r="38" spans="2:7" ht="13.5">
      <c r="B38" s="185"/>
      <c r="C38" s="186"/>
      <c r="D38" s="186"/>
      <c r="E38" s="186"/>
      <c r="F38" s="187"/>
      <c r="G38" s="188"/>
    </row>
    <row r="39" spans="2:7" ht="13.5">
      <c r="B39" s="185"/>
      <c r="C39" s="186"/>
      <c r="D39" s="186"/>
      <c r="E39" s="186"/>
      <c r="F39" s="187"/>
      <c r="G39" s="188"/>
    </row>
    <row r="40" spans="2:7" ht="14.25" thickBot="1">
      <c r="B40" s="208"/>
      <c r="C40" s="209"/>
      <c r="D40" s="209"/>
      <c r="E40" s="209"/>
      <c r="F40" s="210"/>
      <c r="G40" s="189"/>
    </row>
  </sheetData>
  <sheetProtection/>
  <mergeCells count="4">
    <mergeCell ref="B3:B4"/>
    <mergeCell ref="E3:E4"/>
    <mergeCell ref="G3:G4"/>
    <mergeCell ref="C3:D3"/>
  </mergeCells>
  <dataValidations count="1">
    <dataValidation type="list" allowBlank="1" showInputMessage="1" showErrorMessage="1" sqref="E5:E65536 E1:E2">
      <formula1>"　,一般規格１,一般規格２,一般規格３,原材料仕様,BSE証明書,商品画像貼付シート,"</formula1>
    </dataValidation>
  </dataValidations>
  <printOptions/>
  <pageMargins left="0.75" right="0.75" top="1" bottom="1" header="0.512" footer="0.512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2"/>
  <sheetViews>
    <sheetView zoomScalePageLayoutView="0" workbookViewId="0" topLeftCell="A2">
      <selection activeCell="A2" sqref="A2"/>
    </sheetView>
  </sheetViews>
  <sheetFormatPr defaultColWidth="2.50390625" defaultRowHeight="13.5"/>
  <sheetData>
    <row r="1" s="3" customFormat="1" ht="13.5" hidden="1">
      <c r="A1" s="3" t="str">
        <f>'【日東ベストで使用）】'!E5&amp;"_6"</f>
        <v>MTA_201912_6</v>
      </c>
    </row>
    <row r="2" ht="17.25">
      <c r="A2" s="134" t="s">
        <v>199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PageLayoutView="0" workbookViewId="0" topLeftCell="A1">
      <selection activeCell="E4" sqref="E4"/>
    </sheetView>
  </sheetViews>
  <sheetFormatPr defaultColWidth="9.00390625" defaultRowHeight="13.5"/>
  <cols>
    <col min="1" max="1" width="1.75390625" style="24" customWidth="1"/>
    <col min="2" max="2" width="10.875" style="24" customWidth="1"/>
    <col min="3" max="4" width="13.25390625" style="24" customWidth="1"/>
    <col min="5" max="5" width="36.375" style="24" customWidth="1"/>
    <col min="6" max="6" width="9.50390625" style="24" bestFit="1" customWidth="1"/>
    <col min="7" max="7" width="10.50390625" style="24" bestFit="1" customWidth="1"/>
    <col min="8" max="8" width="9.00390625" style="24" customWidth="1"/>
    <col min="9" max="9" width="11.625" style="24" bestFit="1" customWidth="1"/>
    <col min="10" max="16384" width="9.00390625" style="24" customWidth="1"/>
  </cols>
  <sheetData>
    <row r="1" s="135" customFormat="1" ht="13.5">
      <c r="A1" s="3" t="str">
        <f>'【日東ベストで使用）】'!E5&amp;"_７"</f>
        <v>MTA_201912_７</v>
      </c>
    </row>
    <row r="2" spans="4:15" s="48" customFormat="1" ht="11.25">
      <c r="D2" s="136" t="s">
        <v>200</v>
      </c>
      <c r="E2" s="137" t="s">
        <v>585</v>
      </c>
      <c r="F2" s="48" t="s">
        <v>202</v>
      </c>
      <c r="G2" s="48" t="s">
        <v>203</v>
      </c>
      <c r="H2" s="48" t="s">
        <v>204</v>
      </c>
      <c r="I2" s="137" t="s">
        <v>205</v>
      </c>
      <c r="J2" s="137" t="s">
        <v>206</v>
      </c>
      <c r="K2" s="137" t="s">
        <v>201</v>
      </c>
      <c r="L2" s="48" t="s">
        <v>406</v>
      </c>
      <c r="M2" s="48" t="s">
        <v>408</v>
      </c>
      <c r="N2" s="137" t="s">
        <v>524</v>
      </c>
      <c r="O2" s="137" t="s">
        <v>542</v>
      </c>
    </row>
    <row r="3" spans="4:14" s="48" customFormat="1" ht="11.25">
      <c r="D3" s="136" t="s">
        <v>4</v>
      </c>
      <c r="E3" s="138">
        <v>44937</v>
      </c>
      <c r="F3" s="138">
        <v>36892</v>
      </c>
      <c r="I3" s="138">
        <v>36892</v>
      </c>
      <c r="J3" s="138">
        <v>39291</v>
      </c>
      <c r="K3" s="138">
        <v>39659</v>
      </c>
      <c r="L3" s="138">
        <v>39704</v>
      </c>
      <c r="N3" s="138"/>
    </row>
    <row r="4" spans="4:14" s="48" customFormat="1" ht="11.25">
      <c r="D4" s="136" t="s">
        <v>207</v>
      </c>
      <c r="E4" s="138"/>
      <c r="G4" s="138">
        <v>37494</v>
      </c>
      <c r="H4" s="138">
        <v>37653</v>
      </c>
      <c r="I4" s="138">
        <v>38636</v>
      </c>
      <c r="J4" s="138">
        <v>39295</v>
      </c>
      <c r="K4" s="138">
        <v>39659</v>
      </c>
      <c r="L4" s="138">
        <v>39704</v>
      </c>
      <c r="N4" s="138"/>
    </row>
    <row r="5" spans="4:14" s="48" customFormat="1" ht="11.25">
      <c r="D5" s="136" t="s">
        <v>208</v>
      </c>
      <c r="E5" s="139" t="s">
        <v>543</v>
      </c>
      <c r="G5" s="138"/>
      <c r="H5" s="138"/>
      <c r="I5" s="138"/>
      <c r="J5" s="139" t="s">
        <v>210</v>
      </c>
      <c r="K5" s="139" t="s">
        <v>209</v>
      </c>
      <c r="L5" s="48" t="s">
        <v>407</v>
      </c>
      <c r="M5" s="48" t="s">
        <v>409</v>
      </c>
      <c r="N5" s="139" t="s">
        <v>410</v>
      </c>
    </row>
    <row r="6" spans="2:5" s="23" customFormat="1" ht="16.5" customHeight="1">
      <c r="B6" s="140" t="s">
        <v>211</v>
      </c>
      <c r="C6" s="141"/>
      <c r="D6" s="141"/>
      <c r="E6" s="141"/>
    </row>
    <row r="7" spans="2:5" s="23" customFormat="1" ht="14.25" thickBot="1">
      <c r="B7" s="142"/>
      <c r="C7" s="84"/>
      <c r="D7" s="84"/>
      <c r="E7" s="84"/>
    </row>
    <row r="8" spans="2:5" s="23" customFormat="1" ht="16.5" customHeight="1" thickBot="1" thickTop="1">
      <c r="B8" s="143" t="s">
        <v>212</v>
      </c>
      <c r="C8" s="144">
        <f>IF('一般規格1'!J6=0,"",'一般規格1'!J6)</f>
      </c>
      <c r="D8" s="84"/>
      <c r="E8" s="84"/>
    </row>
    <row r="9" spans="2:5" s="23" customFormat="1" ht="16.5" customHeight="1" thickBot="1" thickTop="1">
      <c r="B9" s="145" t="s">
        <v>9</v>
      </c>
      <c r="C9" s="730">
        <f>IF('一般規格1'!J9=0,"",'一般規格1'!J9)</f>
      </c>
      <c r="D9" s="731"/>
      <c r="E9" s="84"/>
    </row>
    <row r="10" s="23" customFormat="1" ht="12" customHeight="1" thickTop="1"/>
    <row r="11" spans="2:5" s="23" customFormat="1" ht="21.75" customHeight="1">
      <c r="B11" s="146" t="s">
        <v>213</v>
      </c>
      <c r="C11" s="147" t="s">
        <v>214</v>
      </c>
      <c r="D11" s="147" t="s">
        <v>8</v>
      </c>
      <c r="E11" s="148" t="s">
        <v>27</v>
      </c>
    </row>
    <row r="12" spans="2:5" ht="13.5">
      <c r="B12" s="149"/>
      <c r="C12" s="150"/>
      <c r="D12" s="150"/>
      <c r="E12" s="151"/>
    </row>
    <row r="13" spans="2:5" ht="13.5">
      <c r="B13" s="149"/>
      <c r="C13" s="150"/>
      <c r="D13" s="150"/>
      <c r="E13" s="151"/>
    </row>
    <row r="14" spans="2:5" ht="13.5">
      <c r="B14" s="152"/>
      <c r="C14" s="150"/>
      <c r="D14" s="150"/>
      <c r="E14" s="151"/>
    </row>
    <row r="15" spans="2:5" ht="13.5">
      <c r="B15" s="152"/>
      <c r="C15" s="150"/>
      <c r="D15" s="150"/>
      <c r="E15" s="151"/>
    </row>
    <row r="16" spans="2:5" ht="13.5">
      <c r="B16" s="149"/>
      <c r="C16" s="150"/>
      <c r="D16" s="150"/>
      <c r="E16" s="151"/>
    </row>
    <row r="17" spans="2:5" ht="13.5">
      <c r="B17" s="149"/>
      <c r="C17" s="150"/>
      <c r="D17" s="150"/>
      <c r="E17" s="151"/>
    </row>
    <row r="18" spans="2:5" ht="13.5">
      <c r="B18" s="149"/>
      <c r="C18" s="150"/>
      <c r="D18" s="150"/>
      <c r="E18" s="151"/>
    </row>
    <row r="19" spans="2:5" ht="13.5">
      <c r="B19" s="149"/>
      <c r="C19" s="150"/>
      <c r="D19" s="150"/>
      <c r="E19" s="151"/>
    </row>
    <row r="20" spans="2:5" ht="13.5">
      <c r="B20" s="149"/>
      <c r="C20" s="150"/>
      <c r="D20" s="150"/>
      <c r="E20" s="151"/>
    </row>
    <row r="21" spans="2:5" ht="13.5">
      <c r="B21" s="149"/>
      <c r="C21" s="150"/>
      <c r="D21" s="150"/>
      <c r="E21" s="151"/>
    </row>
    <row r="22" spans="2:5" ht="13.5">
      <c r="B22" s="149"/>
      <c r="C22" s="150"/>
      <c r="D22" s="150"/>
      <c r="E22" s="151"/>
    </row>
    <row r="23" spans="2:5" ht="13.5">
      <c r="B23" s="149"/>
      <c r="C23" s="150"/>
      <c r="D23" s="150"/>
      <c r="E23" s="151"/>
    </row>
    <row r="24" spans="2:5" ht="13.5">
      <c r="B24" s="149"/>
      <c r="C24" s="150"/>
      <c r="D24" s="150"/>
      <c r="E24" s="151"/>
    </row>
    <row r="25" spans="2:5" ht="13.5">
      <c r="B25" s="149"/>
      <c r="C25" s="150"/>
      <c r="D25" s="150"/>
      <c r="E25" s="151"/>
    </row>
    <row r="26" spans="2:5" ht="13.5">
      <c r="B26" s="149"/>
      <c r="C26" s="150"/>
      <c r="D26" s="150"/>
      <c r="E26" s="151"/>
    </row>
    <row r="27" spans="2:5" ht="13.5">
      <c r="B27" s="149"/>
      <c r="C27" s="150"/>
      <c r="D27" s="150"/>
      <c r="E27" s="151"/>
    </row>
    <row r="28" spans="2:5" ht="13.5">
      <c r="B28" s="149"/>
      <c r="C28" s="150"/>
      <c r="D28" s="150"/>
      <c r="E28" s="151"/>
    </row>
    <row r="29" spans="2:5" ht="13.5">
      <c r="B29" s="149"/>
      <c r="C29" s="150"/>
      <c r="D29" s="150"/>
      <c r="E29" s="151"/>
    </row>
    <row r="30" spans="2:5" ht="13.5">
      <c r="B30" s="149"/>
      <c r="C30" s="150"/>
      <c r="D30" s="150"/>
      <c r="E30" s="151"/>
    </row>
    <row r="31" spans="2:5" ht="13.5">
      <c r="B31" s="149"/>
      <c r="C31" s="150"/>
      <c r="D31" s="150"/>
      <c r="E31" s="151"/>
    </row>
    <row r="32" spans="2:5" ht="13.5">
      <c r="B32" s="149"/>
      <c r="C32" s="150"/>
      <c r="D32" s="150"/>
      <c r="E32" s="151"/>
    </row>
    <row r="33" spans="2:5" ht="13.5">
      <c r="B33" s="149"/>
      <c r="C33" s="150"/>
      <c r="D33" s="150"/>
      <c r="E33" s="151"/>
    </row>
    <row r="34" spans="2:5" ht="13.5">
      <c r="B34" s="149"/>
      <c r="C34" s="150"/>
      <c r="D34" s="150"/>
      <c r="E34" s="151"/>
    </row>
    <row r="35" spans="2:5" ht="13.5">
      <c r="B35" s="149"/>
      <c r="C35" s="150"/>
      <c r="D35" s="150"/>
      <c r="E35" s="151"/>
    </row>
    <row r="36" spans="2:5" ht="13.5">
      <c r="B36" s="149"/>
      <c r="C36" s="150"/>
      <c r="D36" s="150"/>
      <c r="E36" s="151"/>
    </row>
    <row r="37" spans="2:5" ht="13.5">
      <c r="B37" s="149"/>
      <c r="C37" s="150"/>
      <c r="D37" s="150"/>
      <c r="E37" s="151"/>
    </row>
    <row r="38" spans="2:5" ht="13.5">
      <c r="B38" s="149"/>
      <c r="C38" s="150"/>
      <c r="D38" s="150"/>
      <c r="E38" s="151"/>
    </row>
    <row r="39" spans="2:5" ht="13.5">
      <c r="B39" s="149"/>
      <c r="C39" s="150"/>
      <c r="D39" s="150"/>
      <c r="E39" s="151"/>
    </row>
    <row r="40" spans="2:5" ht="13.5">
      <c r="B40" s="149"/>
      <c r="C40" s="150"/>
      <c r="D40" s="150"/>
      <c r="E40" s="151"/>
    </row>
    <row r="41" spans="2:5" ht="13.5">
      <c r="B41" s="149"/>
      <c r="C41" s="150"/>
      <c r="D41" s="150"/>
      <c r="E41" s="151"/>
    </row>
    <row r="42" spans="2:5" ht="13.5">
      <c r="B42" s="149"/>
      <c r="C42" s="150"/>
      <c r="D42" s="150"/>
      <c r="E42" s="151"/>
    </row>
    <row r="43" spans="2:5" ht="13.5">
      <c r="B43" s="149"/>
      <c r="C43" s="150"/>
      <c r="D43" s="150"/>
      <c r="E43" s="151"/>
    </row>
    <row r="44" spans="2:5" ht="13.5">
      <c r="B44" s="149"/>
      <c r="C44" s="150"/>
      <c r="D44" s="150"/>
      <c r="E44" s="151"/>
    </row>
    <row r="45" spans="2:5" ht="13.5">
      <c r="B45" s="149"/>
      <c r="C45" s="150"/>
      <c r="D45" s="150"/>
      <c r="E45" s="151"/>
    </row>
    <row r="46" spans="2:5" ht="13.5">
      <c r="B46" s="167"/>
      <c r="C46" s="168"/>
      <c r="D46" s="168"/>
      <c r="E46" s="169"/>
    </row>
    <row r="48" ht="13.5">
      <c r="B48" s="170" t="s">
        <v>411</v>
      </c>
    </row>
    <row r="49" spans="2:5" ht="13.5">
      <c r="B49" s="146" t="s">
        <v>412</v>
      </c>
      <c r="C49" s="147" t="s">
        <v>413</v>
      </c>
      <c r="D49" s="147" t="s">
        <v>8</v>
      </c>
      <c r="E49" s="148" t="s">
        <v>27</v>
      </c>
    </row>
    <row r="50" spans="2:5" ht="13.5">
      <c r="B50" s="149"/>
      <c r="C50" s="150"/>
      <c r="D50" s="150"/>
      <c r="E50" s="151"/>
    </row>
    <row r="51" spans="2:5" ht="13.5">
      <c r="B51" s="152"/>
      <c r="C51" s="150"/>
      <c r="D51" s="150"/>
      <c r="E51" s="151"/>
    </row>
    <row r="52" spans="2:5" ht="13.5">
      <c r="B52" s="152"/>
      <c r="C52" s="150"/>
      <c r="D52" s="150"/>
      <c r="E52" s="151"/>
    </row>
    <row r="53" spans="2:5" ht="13.5">
      <c r="B53" s="149"/>
      <c r="C53" s="150"/>
      <c r="D53" s="150"/>
      <c r="E53" s="151"/>
    </row>
    <row r="54" spans="2:5" ht="13.5">
      <c r="B54" s="149"/>
      <c r="C54" s="150"/>
      <c r="D54" s="150"/>
      <c r="E54" s="151"/>
    </row>
    <row r="55" spans="2:5" ht="13.5">
      <c r="B55" s="149"/>
      <c r="C55" s="150"/>
      <c r="D55" s="150"/>
      <c r="E55" s="151"/>
    </row>
    <row r="56" spans="2:5" ht="13.5">
      <c r="B56" s="149"/>
      <c r="C56" s="150"/>
      <c r="D56" s="150"/>
      <c r="E56" s="151"/>
    </row>
    <row r="57" spans="2:5" ht="13.5">
      <c r="B57" s="149"/>
      <c r="C57" s="150"/>
      <c r="D57" s="150"/>
      <c r="E57" s="151"/>
    </row>
    <row r="58" spans="2:5" ht="13.5">
      <c r="B58" s="149"/>
      <c r="C58" s="150"/>
      <c r="D58" s="150"/>
      <c r="E58" s="151"/>
    </row>
    <row r="59" spans="2:5" ht="13.5">
      <c r="B59" s="167"/>
      <c r="C59" s="168"/>
      <c r="D59" s="168"/>
      <c r="E59" s="169"/>
    </row>
  </sheetData>
  <sheetProtection/>
  <mergeCells count="1">
    <mergeCell ref="C9:D9"/>
  </mergeCells>
  <dataValidations count="1">
    <dataValidation type="custom" allowBlank="1" showInputMessage="1" showErrorMessage="1" sqref="G22">
      <formula1>"①"</formula1>
    </dataValidation>
  </dataValidation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01"/>
  <sheetViews>
    <sheetView zoomScalePageLayoutView="0" workbookViewId="0" topLeftCell="A184">
      <selection activeCell="H217" sqref="H217"/>
    </sheetView>
  </sheetViews>
  <sheetFormatPr defaultColWidth="9.00390625" defaultRowHeight="13.5"/>
  <cols>
    <col min="1" max="1" width="4.00390625" style="102" customWidth="1"/>
    <col min="2" max="2" width="30.875" style="225" bestFit="1" customWidth="1"/>
  </cols>
  <sheetData>
    <row r="1" spans="1:2" ht="13.5">
      <c r="A1" s="223"/>
      <c r="B1" s="224" t="s">
        <v>573</v>
      </c>
    </row>
    <row r="2" spans="1:2" ht="13.5">
      <c r="A2" s="153">
        <v>1</v>
      </c>
      <c r="B2" s="154" t="s">
        <v>216</v>
      </c>
    </row>
    <row r="3" spans="1:2" ht="13.5">
      <c r="A3" s="155">
        <v>2</v>
      </c>
      <c r="B3" s="156" t="s">
        <v>217</v>
      </c>
    </row>
    <row r="4" spans="1:2" ht="13.5">
      <c r="A4" s="155">
        <v>3</v>
      </c>
      <c r="B4" s="157" t="s">
        <v>218</v>
      </c>
    </row>
    <row r="5" spans="1:2" ht="13.5">
      <c r="A5" s="155">
        <v>4</v>
      </c>
      <c r="B5" s="157" t="s">
        <v>219</v>
      </c>
    </row>
    <row r="6" spans="1:2" ht="13.5">
      <c r="A6" s="155">
        <v>5</v>
      </c>
      <c r="B6" s="157" t="s">
        <v>220</v>
      </c>
    </row>
    <row r="7" spans="1:2" ht="13.5">
      <c r="A7" s="155">
        <v>6</v>
      </c>
      <c r="B7" s="157" t="s">
        <v>577</v>
      </c>
    </row>
    <row r="8" spans="1:8" ht="13.5">
      <c r="A8" s="155">
        <v>7</v>
      </c>
      <c r="B8" s="157" t="s">
        <v>554</v>
      </c>
      <c r="E8" s="15"/>
      <c r="F8" s="15"/>
      <c r="G8" s="15"/>
      <c r="H8" s="15"/>
    </row>
    <row r="9" spans="1:2" ht="13.5">
      <c r="A9" s="155">
        <v>8</v>
      </c>
      <c r="B9" s="157" t="s">
        <v>221</v>
      </c>
    </row>
    <row r="10" spans="1:2" ht="13.5">
      <c r="A10" s="155">
        <v>9</v>
      </c>
      <c r="B10" s="157" t="s">
        <v>222</v>
      </c>
    </row>
    <row r="11" spans="1:2" ht="13.5">
      <c r="A11" s="155">
        <v>10</v>
      </c>
      <c r="B11" s="157" t="s">
        <v>223</v>
      </c>
    </row>
    <row r="12" spans="1:2" ht="13.5">
      <c r="A12" s="155">
        <v>11</v>
      </c>
      <c r="B12" s="157" t="s">
        <v>224</v>
      </c>
    </row>
    <row r="13" spans="1:2" ht="13.5">
      <c r="A13" s="155">
        <v>12</v>
      </c>
      <c r="B13" s="157" t="s">
        <v>225</v>
      </c>
    </row>
    <row r="14" spans="1:2" ht="13.5">
      <c r="A14" s="155">
        <v>13</v>
      </c>
      <c r="B14" s="157" t="s">
        <v>226</v>
      </c>
    </row>
    <row r="15" spans="1:2" ht="13.5">
      <c r="A15" s="155">
        <v>14</v>
      </c>
      <c r="B15" s="157" t="s">
        <v>227</v>
      </c>
    </row>
    <row r="16" spans="1:2" ht="13.5">
      <c r="A16" s="155">
        <v>15</v>
      </c>
      <c r="B16" s="157" t="s">
        <v>228</v>
      </c>
    </row>
    <row r="17" spans="1:2" ht="13.5">
      <c r="A17" s="155">
        <v>16</v>
      </c>
      <c r="B17" s="157" t="s">
        <v>578</v>
      </c>
    </row>
    <row r="18" spans="1:2" ht="13.5">
      <c r="A18" s="155">
        <v>17</v>
      </c>
      <c r="B18" s="157" t="s">
        <v>229</v>
      </c>
    </row>
    <row r="19" spans="1:2" ht="13.5">
      <c r="A19" s="155">
        <v>18</v>
      </c>
      <c r="B19" s="157" t="s">
        <v>230</v>
      </c>
    </row>
    <row r="20" spans="1:2" ht="13.5">
      <c r="A20" s="155">
        <v>19</v>
      </c>
      <c r="B20" s="157" t="s">
        <v>231</v>
      </c>
    </row>
    <row r="21" spans="1:2" ht="13.5">
      <c r="A21" s="155">
        <v>20</v>
      </c>
      <c r="B21" s="157" t="s">
        <v>232</v>
      </c>
    </row>
    <row r="22" spans="1:2" ht="13.5">
      <c r="A22" s="155">
        <v>21</v>
      </c>
      <c r="B22" s="157" t="s">
        <v>233</v>
      </c>
    </row>
    <row r="23" spans="1:2" ht="13.5">
      <c r="A23" s="155">
        <v>22</v>
      </c>
      <c r="B23" s="157" t="s">
        <v>234</v>
      </c>
    </row>
    <row r="24" spans="1:2" ht="13.5">
      <c r="A24" s="155">
        <v>23</v>
      </c>
      <c r="B24" s="157" t="s">
        <v>235</v>
      </c>
    </row>
    <row r="25" spans="1:2" ht="13.5">
      <c r="A25" s="155">
        <v>24</v>
      </c>
      <c r="B25" s="157" t="s">
        <v>236</v>
      </c>
    </row>
    <row r="26" spans="1:2" ht="13.5">
      <c r="A26" s="155">
        <v>25</v>
      </c>
      <c r="B26" s="157" t="s">
        <v>237</v>
      </c>
    </row>
    <row r="27" spans="1:2" ht="13.5">
      <c r="A27" s="155">
        <v>26</v>
      </c>
      <c r="B27" s="157" t="s">
        <v>238</v>
      </c>
    </row>
    <row r="28" spans="1:2" ht="13.5">
      <c r="A28" s="155">
        <v>27</v>
      </c>
      <c r="B28" s="157" t="s">
        <v>239</v>
      </c>
    </row>
    <row r="29" spans="1:2" ht="13.5">
      <c r="A29" s="155">
        <v>28</v>
      </c>
      <c r="B29" s="157" t="s">
        <v>240</v>
      </c>
    </row>
    <row r="30" spans="1:2" ht="13.5">
      <c r="A30" s="155">
        <v>29</v>
      </c>
      <c r="B30" s="157" t="s">
        <v>241</v>
      </c>
    </row>
    <row r="31" spans="1:2" ht="13.5">
      <c r="A31" s="155">
        <v>30</v>
      </c>
      <c r="B31" s="157" t="s">
        <v>242</v>
      </c>
    </row>
    <row r="32" spans="1:2" ht="13.5">
      <c r="A32" s="155">
        <v>31</v>
      </c>
      <c r="B32" s="157" t="s">
        <v>243</v>
      </c>
    </row>
    <row r="33" spans="1:2" ht="13.5">
      <c r="A33" s="155">
        <v>32</v>
      </c>
      <c r="B33" s="157" t="s">
        <v>244</v>
      </c>
    </row>
    <row r="34" spans="1:2" ht="13.5">
      <c r="A34" s="155">
        <v>33</v>
      </c>
      <c r="B34" s="157" t="s">
        <v>555</v>
      </c>
    </row>
    <row r="35" spans="1:2" ht="13.5">
      <c r="A35" s="155">
        <v>34</v>
      </c>
      <c r="B35" s="157" t="s">
        <v>245</v>
      </c>
    </row>
    <row r="36" spans="1:2" ht="13.5">
      <c r="A36" s="155">
        <v>35</v>
      </c>
      <c r="B36" s="157" t="s">
        <v>246</v>
      </c>
    </row>
    <row r="37" spans="1:2" ht="13.5">
      <c r="A37" s="155">
        <v>36</v>
      </c>
      <c r="B37" s="157" t="s">
        <v>247</v>
      </c>
    </row>
    <row r="38" spans="1:2" ht="13.5">
      <c r="A38" s="155">
        <v>37</v>
      </c>
      <c r="B38" s="157" t="s">
        <v>248</v>
      </c>
    </row>
    <row r="39" spans="1:2" ht="13.5">
      <c r="A39" s="155">
        <v>38</v>
      </c>
      <c r="B39" s="157" t="s">
        <v>249</v>
      </c>
    </row>
    <row r="40" spans="1:2" ht="13.5">
      <c r="A40" s="155">
        <v>39</v>
      </c>
      <c r="B40" s="157" t="s">
        <v>250</v>
      </c>
    </row>
    <row r="41" spans="1:2" ht="13.5">
      <c r="A41" s="155">
        <v>40</v>
      </c>
      <c r="B41" s="157" t="s">
        <v>251</v>
      </c>
    </row>
    <row r="42" spans="1:2" ht="13.5">
      <c r="A42" s="155">
        <v>41</v>
      </c>
      <c r="B42" s="157" t="s">
        <v>252</v>
      </c>
    </row>
    <row r="43" spans="1:2" ht="13.5">
      <c r="A43" s="155">
        <v>42</v>
      </c>
      <c r="B43" s="157" t="s">
        <v>253</v>
      </c>
    </row>
    <row r="44" spans="1:2" ht="13.5">
      <c r="A44" s="155">
        <v>43</v>
      </c>
      <c r="B44" s="157" t="s">
        <v>254</v>
      </c>
    </row>
    <row r="45" spans="1:2" ht="13.5">
      <c r="A45" s="155">
        <v>44</v>
      </c>
      <c r="B45" s="157" t="s">
        <v>255</v>
      </c>
    </row>
    <row r="46" spans="1:2" ht="13.5">
      <c r="A46" s="155">
        <v>45</v>
      </c>
      <c r="B46" s="157" t="s">
        <v>256</v>
      </c>
    </row>
    <row r="47" spans="1:2" ht="13.5">
      <c r="A47" s="155">
        <v>46</v>
      </c>
      <c r="B47" s="157" t="s">
        <v>388</v>
      </c>
    </row>
    <row r="48" spans="1:2" ht="13.5">
      <c r="A48" s="155">
        <v>47</v>
      </c>
      <c r="B48" s="157" t="s">
        <v>257</v>
      </c>
    </row>
    <row r="49" spans="1:2" ht="13.5">
      <c r="A49" s="155">
        <v>48</v>
      </c>
      <c r="B49" s="157" t="s">
        <v>258</v>
      </c>
    </row>
    <row r="50" spans="1:2" ht="13.5">
      <c r="A50" s="155">
        <v>49</v>
      </c>
      <c r="B50" s="157" t="s">
        <v>395</v>
      </c>
    </row>
    <row r="51" spans="1:2" ht="13.5">
      <c r="A51" s="155">
        <v>50</v>
      </c>
      <c r="B51" s="157" t="s">
        <v>391</v>
      </c>
    </row>
    <row r="52" spans="1:2" ht="13.5">
      <c r="A52" s="155">
        <v>51</v>
      </c>
      <c r="B52" s="157" t="s">
        <v>260</v>
      </c>
    </row>
    <row r="53" spans="1:2" ht="13.5">
      <c r="A53" s="155">
        <v>52</v>
      </c>
      <c r="B53" s="157" t="s">
        <v>259</v>
      </c>
    </row>
    <row r="54" spans="1:2" ht="13.5">
      <c r="A54" s="155">
        <v>53</v>
      </c>
      <c r="B54" s="157" t="s">
        <v>261</v>
      </c>
    </row>
    <row r="55" spans="1:2" ht="13.5">
      <c r="A55" s="155">
        <v>54</v>
      </c>
      <c r="B55" s="157" t="s">
        <v>262</v>
      </c>
    </row>
    <row r="56" spans="1:2" ht="13.5">
      <c r="A56" s="155">
        <v>55</v>
      </c>
      <c r="B56" s="157" t="s">
        <v>263</v>
      </c>
    </row>
    <row r="57" spans="1:2" ht="13.5">
      <c r="A57" s="155">
        <v>56</v>
      </c>
      <c r="B57" s="157" t="s">
        <v>264</v>
      </c>
    </row>
    <row r="58" spans="1:2" ht="13.5">
      <c r="A58" s="155">
        <v>57</v>
      </c>
      <c r="B58" s="157" t="s">
        <v>265</v>
      </c>
    </row>
    <row r="59" spans="1:2" ht="13.5">
      <c r="A59" s="155">
        <v>58</v>
      </c>
      <c r="B59" s="157" t="s">
        <v>266</v>
      </c>
    </row>
    <row r="60" spans="1:2" ht="13.5">
      <c r="A60" s="155">
        <v>59</v>
      </c>
      <c r="B60" s="157" t="s">
        <v>267</v>
      </c>
    </row>
    <row r="61" spans="1:2" ht="13.5">
      <c r="A61" s="155">
        <v>60</v>
      </c>
      <c r="B61" s="157" t="s">
        <v>556</v>
      </c>
    </row>
    <row r="62" spans="1:2" ht="13.5">
      <c r="A62" s="155">
        <v>61</v>
      </c>
      <c r="B62" s="157" t="s">
        <v>268</v>
      </c>
    </row>
    <row r="63" spans="1:2" ht="13.5">
      <c r="A63" s="155">
        <v>62</v>
      </c>
      <c r="B63" s="157" t="s">
        <v>269</v>
      </c>
    </row>
    <row r="64" spans="1:2" ht="13.5">
      <c r="A64" s="155">
        <v>63</v>
      </c>
      <c r="B64" s="157" t="s">
        <v>270</v>
      </c>
    </row>
    <row r="65" spans="1:2" ht="13.5">
      <c r="A65" s="155">
        <v>64</v>
      </c>
      <c r="B65" s="157" t="s">
        <v>271</v>
      </c>
    </row>
    <row r="66" spans="1:2" ht="13.5">
      <c r="A66" s="155">
        <v>65</v>
      </c>
      <c r="B66" s="157" t="s">
        <v>272</v>
      </c>
    </row>
    <row r="67" spans="1:2" ht="13.5">
      <c r="A67" s="155">
        <v>66</v>
      </c>
      <c r="B67" s="157" t="s">
        <v>557</v>
      </c>
    </row>
    <row r="68" spans="1:2" ht="13.5">
      <c r="A68" s="155">
        <v>67</v>
      </c>
      <c r="B68" s="157" t="s">
        <v>273</v>
      </c>
    </row>
    <row r="69" spans="1:2" ht="13.5">
      <c r="A69" s="155">
        <v>68</v>
      </c>
      <c r="B69" s="157" t="s">
        <v>274</v>
      </c>
    </row>
    <row r="70" spans="1:2" ht="13.5">
      <c r="A70" s="155">
        <v>69</v>
      </c>
      <c r="B70" s="157" t="s">
        <v>558</v>
      </c>
    </row>
    <row r="71" spans="1:2" ht="13.5">
      <c r="A71" s="155">
        <v>70</v>
      </c>
      <c r="B71" s="157" t="s">
        <v>559</v>
      </c>
    </row>
    <row r="72" spans="1:2" ht="13.5">
      <c r="A72" s="155">
        <v>71</v>
      </c>
      <c r="B72" s="157" t="s">
        <v>275</v>
      </c>
    </row>
    <row r="73" spans="1:2" ht="13.5">
      <c r="A73" s="155">
        <v>72</v>
      </c>
      <c r="B73" s="157" t="s">
        <v>277</v>
      </c>
    </row>
    <row r="74" spans="1:2" ht="13.5">
      <c r="A74" s="155">
        <v>73</v>
      </c>
      <c r="B74" s="157" t="s">
        <v>278</v>
      </c>
    </row>
    <row r="75" spans="1:2" ht="13.5">
      <c r="A75" s="155">
        <v>74</v>
      </c>
      <c r="B75" s="157" t="s">
        <v>279</v>
      </c>
    </row>
    <row r="76" spans="1:2" ht="13.5">
      <c r="A76" s="155">
        <v>75</v>
      </c>
      <c r="B76" s="157" t="s">
        <v>280</v>
      </c>
    </row>
    <row r="77" spans="1:2" ht="13.5">
      <c r="A77" s="155">
        <v>76</v>
      </c>
      <c r="B77" s="157" t="s">
        <v>281</v>
      </c>
    </row>
    <row r="78" spans="1:2" ht="13.5">
      <c r="A78" s="155">
        <v>77</v>
      </c>
      <c r="B78" s="157" t="s">
        <v>282</v>
      </c>
    </row>
    <row r="79" spans="1:2" ht="13.5">
      <c r="A79" s="155">
        <v>78</v>
      </c>
      <c r="B79" s="157" t="s">
        <v>283</v>
      </c>
    </row>
    <row r="80" spans="1:2" ht="13.5">
      <c r="A80" s="155">
        <v>79</v>
      </c>
      <c r="B80" s="157" t="s">
        <v>560</v>
      </c>
    </row>
    <row r="81" spans="1:2" ht="13.5">
      <c r="A81" s="155">
        <v>80</v>
      </c>
      <c r="B81" s="157" t="s">
        <v>284</v>
      </c>
    </row>
    <row r="82" spans="1:2" ht="13.5">
      <c r="A82" s="155">
        <v>81</v>
      </c>
      <c r="B82" s="157" t="s">
        <v>285</v>
      </c>
    </row>
    <row r="83" spans="1:2" ht="13.5">
      <c r="A83" s="155">
        <v>82</v>
      </c>
      <c r="B83" s="157" t="s">
        <v>286</v>
      </c>
    </row>
    <row r="84" spans="1:2" ht="13.5">
      <c r="A84" s="155">
        <v>83</v>
      </c>
      <c r="B84" s="157" t="s">
        <v>287</v>
      </c>
    </row>
    <row r="85" spans="1:2" ht="13.5">
      <c r="A85" s="155">
        <v>84</v>
      </c>
      <c r="B85" s="157" t="s">
        <v>288</v>
      </c>
    </row>
    <row r="86" spans="1:2" ht="13.5">
      <c r="A86" s="155">
        <v>85</v>
      </c>
      <c r="B86" s="157" t="s">
        <v>289</v>
      </c>
    </row>
    <row r="87" spans="1:2" ht="13.5">
      <c r="A87" s="155">
        <v>86</v>
      </c>
      <c r="B87" s="157" t="s">
        <v>579</v>
      </c>
    </row>
    <row r="88" spans="1:2" ht="13.5">
      <c r="A88" s="155">
        <v>87</v>
      </c>
      <c r="B88" s="157" t="s">
        <v>290</v>
      </c>
    </row>
    <row r="89" spans="1:2" ht="13.5">
      <c r="A89" s="155">
        <v>88</v>
      </c>
      <c r="B89" s="157" t="s">
        <v>291</v>
      </c>
    </row>
    <row r="90" spans="1:2" ht="13.5">
      <c r="A90" s="155">
        <v>89</v>
      </c>
      <c r="B90" s="157" t="s">
        <v>292</v>
      </c>
    </row>
    <row r="91" spans="1:2" ht="13.5">
      <c r="A91" s="155">
        <v>90</v>
      </c>
      <c r="B91" s="157" t="s">
        <v>293</v>
      </c>
    </row>
    <row r="92" spans="1:2" ht="13.5">
      <c r="A92" s="155">
        <v>91</v>
      </c>
      <c r="B92" s="157" t="s">
        <v>294</v>
      </c>
    </row>
    <row r="93" spans="1:2" ht="13.5">
      <c r="A93" s="155">
        <v>92</v>
      </c>
      <c r="B93" s="157" t="s">
        <v>295</v>
      </c>
    </row>
    <row r="94" spans="1:2" ht="13.5">
      <c r="A94" s="155">
        <v>93</v>
      </c>
      <c r="B94" s="157" t="s">
        <v>387</v>
      </c>
    </row>
    <row r="95" spans="1:2" ht="13.5">
      <c r="A95" s="155">
        <v>94</v>
      </c>
      <c r="B95" s="157" t="s">
        <v>296</v>
      </c>
    </row>
    <row r="96" spans="1:2" ht="13.5">
      <c r="A96" s="155">
        <v>95</v>
      </c>
      <c r="B96" s="157" t="s">
        <v>561</v>
      </c>
    </row>
    <row r="97" spans="1:2" ht="13.5">
      <c r="A97" s="155">
        <v>96</v>
      </c>
      <c r="B97" s="157" t="s">
        <v>562</v>
      </c>
    </row>
    <row r="98" spans="1:2" ht="13.5">
      <c r="A98" s="155">
        <v>97</v>
      </c>
      <c r="B98" s="157" t="s">
        <v>580</v>
      </c>
    </row>
    <row r="99" spans="1:2" ht="13.5">
      <c r="A99" s="155">
        <v>98</v>
      </c>
      <c r="B99" s="157" t="s">
        <v>297</v>
      </c>
    </row>
    <row r="100" spans="1:2" ht="13.5">
      <c r="A100" s="155">
        <v>99</v>
      </c>
      <c r="B100" s="157" t="s">
        <v>298</v>
      </c>
    </row>
    <row r="101" spans="1:2" ht="13.5">
      <c r="A101" s="155">
        <v>100</v>
      </c>
      <c r="B101" s="157" t="s">
        <v>299</v>
      </c>
    </row>
    <row r="102" spans="1:2" ht="13.5">
      <c r="A102" s="155">
        <v>101</v>
      </c>
      <c r="B102" s="157" t="s">
        <v>300</v>
      </c>
    </row>
    <row r="103" spans="1:2" ht="13.5">
      <c r="A103" s="155">
        <v>102</v>
      </c>
      <c r="B103" s="157" t="s">
        <v>301</v>
      </c>
    </row>
    <row r="104" spans="1:2" ht="13.5">
      <c r="A104" s="155">
        <v>103</v>
      </c>
      <c r="B104" s="157" t="s">
        <v>390</v>
      </c>
    </row>
    <row r="105" spans="1:2" ht="13.5">
      <c r="A105" s="155">
        <v>104</v>
      </c>
      <c r="B105" s="157" t="s">
        <v>302</v>
      </c>
    </row>
    <row r="106" spans="1:2" ht="13.5">
      <c r="A106" s="155">
        <v>105</v>
      </c>
      <c r="B106" s="157" t="s">
        <v>303</v>
      </c>
    </row>
    <row r="107" spans="1:2" ht="13.5">
      <c r="A107" s="155">
        <v>106</v>
      </c>
      <c r="B107" s="157" t="s">
        <v>304</v>
      </c>
    </row>
    <row r="108" spans="1:2" ht="13.5">
      <c r="A108" s="155">
        <v>107</v>
      </c>
      <c r="B108" s="157" t="s">
        <v>305</v>
      </c>
    </row>
    <row r="109" spans="1:2" ht="13.5">
      <c r="A109" s="155">
        <v>108</v>
      </c>
      <c r="B109" s="157" t="s">
        <v>563</v>
      </c>
    </row>
    <row r="110" spans="1:2" ht="13.5">
      <c r="A110" s="155">
        <v>109</v>
      </c>
      <c r="B110" s="157" t="s">
        <v>389</v>
      </c>
    </row>
    <row r="111" spans="1:2" ht="13.5">
      <c r="A111" s="155">
        <v>110</v>
      </c>
      <c r="B111" s="157" t="s">
        <v>306</v>
      </c>
    </row>
    <row r="112" spans="1:2" ht="13.5">
      <c r="A112" s="155">
        <v>111</v>
      </c>
      <c r="B112" s="157" t="s">
        <v>307</v>
      </c>
    </row>
    <row r="113" spans="1:2" ht="13.5">
      <c r="A113" s="155">
        <v>112</v>
      </c>
      <c r="B113" s="157" t="s">
        <v>308</v>
      </c>
    </row>
    <row r="114" spans="1:2" ht="13.5">
      <c r="A114" s="155">
        <v>113</v>
      </c>
      <c r="B114" s="157" t="s">
        <v>309</v>
      </c>
    </row>
    <row r="115" spans="1:2" ht="13.5">
      <c r="A115" s="155">
        <v>114</v>
      </c>
      <c r="B115" s="157" t="s">
        <v>310</v>
      </c>
    </row>
    <row r="116" spans="1:2" ht="13.5">
      <c r="A116" s="155">
        <v>115</v>
      </c>
      <c r="B116" s="157" t="s">
        <v>311</v>
      </c>
    </row>
    <row r="117" spans="1:2" ht="13.5">
      <c r="A117" s="155">
        <v>116</v>
      </c>
      <c r="B117" s="157" t="s">
        <v>564</v>
      </c>
    </row>
    <row r="118" spans="1:2" ht="13.5">
      <c r="A118" s="155">
        <v>117</v>
      </c>
      <c r="B118" s="157" t="s">
        <v>565</v>
      </c>
    </row>
    <row r="119" spans="1:2" ht="13.5">
      <c r="A119" s="155">
        <v>118</v>
      </c>
      <c r="B119" s="157" t="s">
        <v>312</v>
      </c>
    </row>
    <row r="120" spans="1:2" ht="13.5">
      <c r="A120" s="155">
        <v>119</v>
      </c>
      <c r="B120" s="157" t="s">
        <v>313</v>
      </c>
    </row>
    <row r="121" spans="1:2" ht="13.5">
      <c r="A121" s="155">
        <v>120</v>
      </c>
      <c r="B121" s="157" t="s">
        <v>314</v>
      </c>
    </row>
    <row r="122" spans="1:2" ht="13.5">
      <c r="A122" s="155">
        <v>121</v>
      </c>
      <c r="B122" s="157" t="s">
        <v>315</v>
      </c>
    </row>
    <row r="123" spans="1:2" ht="13.5">
      <c r="A123" s="155">
        <v>122</v>
      </c>
      <c r="B123" s="157" t="s">
        <v>316</v>
      </c>
    </row>
    <row r="124" spans="1:2" ht="13.5">
      <c r="A124" s="155">
        <v>123</v>
      </c>
      <c r="B124" s="157" t="s">
        <v>317</v>
      </c>
    </row>
    <row r="125" spans="1:2" ht="13.5">
      <c r="A125" s="155">
        <v>124</v>
      </c>
      <c r="B125" s="157" t="s">
        <v>575</v>
      </c>
    </row>
    <row r="126" spans="1:2" ht="13.5">
      <c r="A126" s="155">
        <v>125</v>
      </c>
      <c r="B126" s="157" t="s">
        <v>318</v>
      </c>
    </row>
    <row r="127" spans="1:2" ht="13.5">
      <c r="A127" s="155">
        <v>126</v>
      </c>
      <c r="B127" s="157" t="s">
        <v>566</v>
      </c>
    </row>
    <row r="128" spans="1:2" ht="13.5">
      <c r="A128" s="155">
        <v>127</v>
      </c>
      <c r="B128" s="157" t="s">
        <v>319</v>
      </c>
    </row>
    <row r="129" spans="1:2" ht="13.5">
      <c r="A129" s="155">
        <v>128</v>
      </c>
      <c r="B129" s="157" t="s">
        <v>320</v>
      </c>
    </row>
    <row r="130" spans="1:2" ht="13.5">
      <c r="A130" s="155">
        <v>129</v>
      </c>
      <c r="B130" s="157" t="s">
        <v>276</v>
      </c>
    </row>
    <row r="131" spans="1:2" ht="13.5">
      <c r="A131" s="155">
        <v>130</v>
      </c>
      <c r="B131" s="157" t="s">
        <v>215</v>
      </c>
    </row>
    <row r="132" spans="1:2" ht="13.5">
      <c r="A132" s="155">
        <v>131</v>
      </c>
      <c r="B132" s="157" t="s">
        <v>321</v>
      </c>
    </row>
    <row r="133" spans="1:2" ht="13.5">
      <c r="A133" s="155">
        <v>132</v>
      </c>
      <c r="B133" s="157" t="s">
        <v>322</v>
      </c>
    </row>
    <row r="134" spans="1:2" ht="13.5">
      <c r="A134" s="155">
        <v>133</v>
      </c>
      <c r="B134" s="157" t="s">
        <v>323</v>
      </c>
    </row>
    <row r="135" spans="1:2" ht="13.5">
      <c r="A135" s="155">
        <v>134</v>
      </c>
      <c r="B135" s="157" t="s">
        <v>324</v>
      </c>
    </row>
    <row r="136" spans="1:2" ht="13.5">
      <c r="A136" s="155">
        <v>135</v>
      </c>
      <c r="B136" s="157" t="s">
        <v>325</v>
      </c>
    </row>
    <row r="137" spans="1:2" ht="13.5">
      <c r="A137" s="155">
        <v>136</v>
      </c>
      <c r="B137" s="157" t="s">
        <v>326</v>
      </c>
    </row>
    <row r="138" spans="1:2" ht="13.5">
      <c r="A138" s="155">
        <v>137</v>
      </c>
      <c r="B138" s="157" t="s">
        <v>327</v>
      </c>
    </row>
    <row r="139" spans="1:2" ht="13.5">
      <c r="A139" s="155">
        <v>138</v>
      </c>
      <c r="B139" s="157" t="s">
        <v>328</v>
      </c>
    </row>
    <row r="140" spans="1:2" ht="13.5">
      <c r="A140" s="155">
        <v>139</v>
      </c>
      <c r="B140" s="157" t="s">
        <v>329</v>
      </c>
    </row>
    <row r="141" spans="1:2" ht="13.5">
      <c r="A141" s="155">
        <v>140</v>
      </c>
      <c r="B141" s="157" t="s">
        <v>330</v>
      </c>
    </row>
    <row r="142" spans="1:2" ht="13.5">
      <c r="A142" s="155">
        <v>141</v>
      </c>
      <c r="B142" s="157" t="s">
        <v>331</v>
      </c>
    </row>
    <row r="143" spans="1:2" ht="13.5">
      <c r="A143" s="155">
        <v>142</v>
      </c>
      <c r="B143" s="157" t="s">
        <v>332</v>
      </c>
    </row>
    <row r="144" spans="1:2" ht="13.5">
      <c r="A144" s="155">
        <v>143</v>
      </c>
      <c r="B144" s="157" t="s">
        <v>333</v>
      </c>
    </row>
    <row r="145" spans="1:2" ht="13.5">
      <c r="A145" s="155">
        <v>144</v>
      </c>
      <c r="B145" s="157" t="s">
        <v>334</v>
      </c>
    </row>
    <row r="146" spans="1:2" ht="13.5">
      <c r="A146" s="155">
        <v>145</v>
      </c>
      <c r="B146" s="157" t="s">
        <v>335</v>
      </c>
    </row>
    <row r="147" spans="1:2" ht="13.5">
      <c r="A147" s="155">
        <v>146</v>
      </c>
      <c r="B147" s="157" t="s">
        <v>336</v>
      </c>
    </row>
    <row r="148" spans="1:2" ht="13.5">
      <c r="A148" s="155">
        <v>147</v>
      </c>
      <c r="B148" s="157" t="s">
        <v>337</v>
      </c>
    </row>
    <row r="149" spans="1:2" ht="13.5">
      <c r="A149" s="155">
        <v>148</v>
      </c>
      <c r="B149" s="157" t="s">
        <v>392</v>
      </c>
    </row>
    <row r="150" spans="1:2" ht="13.5">
      <c r="A150" s="155">
        <v>149</v>
      </c>
      <c r="B150" s="157" t="s">
        <v>338</v>
      </c>
    </row>
    <row r="151" spans="1:2" ht="13.5">
      <c r="A151" s="155">
        <v>150</v>
      </c>
      <c r="B151" s="157" t="s">
        <v>567</v>
      </c>
    </row>
    <row r="152" spans="1:2" ht="13.5">
      <c r="A152" s="155">
        <v>151</v>
      </c>
      <c r="B152" s="157" t="s">
        <v>576</v>
      </c>
    </row>
    <row r="153" spans="1:2" ht="13.5">
      <c r="A153" s="155">
        <v>152</v>
      </c>
      <c r="B153" s="157" t="s">
        <v>339</v>
      </c>
    </row>
    <row r="154" spans="1:2" ht="13.5">
      <c r="A154" s="155">
        <v>153</v>
      </c>
      <c r="B154" s="157" t="s">
        <v>340</v>
      </c>
    </row>
    <row r="155" spans="1:2" ht="13.5">
      <c r="A155" s="155">
        <v>154</v>
      </c>
      <c r="B155" s="157" t="s">
        <v>568</v>
      </c>
    </row>
    <row r="156" spans="1:2" ht="13.5">
      <c r="A156" s="155">
        <v>155</v>
      </c>
      <c r="B156" s="157" t="s">
        <v>341</v>
      </c>
    </row>
    <row r="157" spans="1:2" ht="13.5">
      <c r="A157" s="155">
        <v>156</v>
      </c>
      <c r="B157" s="157" t="s">
        <v>342</v>
      </c>
    </row>
    <row r="158" spans="1:2" ht="13.5">
      <c r="A158" s="155">
        <v>157</v>
      </c>
      <c r="B158" s="157" t="s">
        <v>343</v>
      </c>
    </row>
    <row r="159" spans="1:2" ht="13.5">
      <c r="A159" s="155">
        <v>158</v>
      </c>
      <c r="B159" s="157" t="s">
        <v>344</v>
      </c>
    </row>
    <row r="160" spans="1:2" ht="13.5">
      <c r="A160" s="155">
        <v>159</v>
      </c>
      <c r="B160" s="157" t="s">
        <v>345</v>
      </c>
    </row>
    <row r="161" spans="1:2" ht="13.5">
      <c r="A161" s="155">
        <v>160</v>
      </c>
      <c r="B161" s="157" t="s">
        <v>346</v>
      </c>
    </row>
    <row r="162" spans="1:2" ht="13.5">
      <c r="A162" s="155">
        <v>161</v>
      </c>
      <c r="B162" s="157" t="s">
        <v>347</v>
      </c>
    </row>
    <row r="163" spans="1:2" ht="13.5">
      <c r="A163" s="155">
        <v>162</v>
      </c>
      <c r="B163" s="157" t="s">
        <v>348</v>
      </c>
    </row>
    <row r="164" spans="1:2" ht="13.5">
      <c r="A164" s="155">
        <v>163</v>
      </c>
      <c r="B164" s="157" t="s">
        <v>349</v>
      </c>
    </row>
    <row r="165" spans="1:2" ht="13.5">
      <c r="A165" s="155">
        <v>164</v>
      </c>
      <c r="B165" s="157" t="s">
        <v>350</v>
      </c>
    </row>
    <row r="166" spans="1:2" ht="13.5">
      <c r="A166" s="155">
        <v>165</v>
      </c>
      <c r="B166" s="157" t="s">
        <v>351</v>
      </c>
    </row>
    <row r="167" spans="1:2" ht="13.5">
      <c r="A167" s="155">
        <v>166</v>
      </c>
      <c r="B167" s="157" t="s">
        <v>352</v>
      </c>
    </row>
    <row r="168" spans="1:2" ht="13.5">
      <c r="A168" s="155">
        <v>167</v>
      </c>
      <c r="B168" s="157" t="s">
        <v>353</v>
      </c>
    </row>
    <row r="169" spans="1:2" ht="13.5">
      <c r="A169" s="155">
        <v>168</v>
      </c>
      <c r="B169" s="157" t="s">
        <v>354</v>
      </c>
    </row>
    <row r="170" spans="1:2" ht="13.5">
      <c r="A170" s="155">
        <v>169</v>
      </c>
      <c r="B170" s="157" t="s">
        <v>355</v>
      </c>
    </row>
    <row r="171" spans="1:2" ht="13.5">
      <c r="A171" s="155">
        <v>170</v>
      </c>
      <c r="B171" s="157" t="s">
        <v>356</v>
      </c>
    </row>
    <row r="172" spans="1:2" ht="13.5">
      <c r="A172" s="155">
        <v>171</v>
      </c>
      <c r="B172" s="157" t="s">
        <v>357</v>
      </c>
    </row>
    <row r="173" spans="1:2" ht="13.5">
      <c r="A173" s="155">
        <v>172</v>
      </c>
      <c r="B173" s="157" t="s">
        <v>581</v>
      </c>
    </row>
    <row r="174" spans="1:2" ht="13.5">
      <c r="A174" s="155">
        <v>173</v>
      </c>
      <c r="B174" s="157" t="s">
        <v>358</v>
      </c>
    </row>
    <row r="175" spans="1:2" ht="13.5">
      <c r="A175" s="155">
        <v>174</v>
      </c>
      <c r="B175" s="157" t="s">
        <v>359</v>
      </c>
    </row>
    <row r="176" spans="1:2" ht="13.5">
      <c r="A176" s="155">
        <v>175</v>
      </c>
      <c r="B176" s="157" t="s">
        <v>360</v>
      </c>
    </row>
    <row r="177" spans="1:2" ht="13.5">
      <c r="A177" s="155">
        <v>176</v>
      </c>
      <c r="B177" s="157" t="s">
        <v>361</v>
      </c>
    </row>
    <row r="178" spans="1:2" ht="13.5">
      <c r="A178" s="155">
        <v>177</v>
      </c>
      <c r="B178" s="157" t="s">
        <v>362</v>
      </c>
    </row>
    <row r="179" spans="1:2" ht="13.5">
      <c r="A179" s="155">
        <v>178</v>
      </c>
      <c r="B179" s="157" t="s">
        <v>363</v>
      </c>
    </row>
    <row r="180" spans="1:2" ht="13.5">
      <c r="A180" s="155">
        <v>179</v>
      </c>
      <c r="B180" s="157" t="s">
        <v>569</v>
      </c>
    </row>
    <row r="181" spans="1:2" ht="13.5">
      <c r="A181" s="155">
        <v>180</v>
      </c>
      <c r="B181" s="157" t="s">
        <v>393</v>
      </c>
    </row>
    <row r="182" spans="1:2" ht="13.5">
      <c r="A182" s="155">
        <v>181</v>
      </c>
      <c r="B182" s="157" t="s">
        <v>394</v>
      </c>
    </row>
    <row r="183" spans="1:2" ht="13.5">
      <c r="A183" s="155">
        <v>182</v>
      </c>
      <c r="B183" s="157" t="s">
        <v>570</v>
      </c>
    </row>
    <row r="184" spans="1:2" ht="13.5">
      <c r="A184" s="155">
        <v>183</v>
      </c>
      <c r="B184" s="157" t="s">
        <v>364</v>
      </c>
    </row>
    <row r="185" spans="1:2" ht="13.5">
      <c r="A185" s="155">
        <v>184</v>
      </c>
      <c r="B185" s="157" t="s">
        <v>365</v>
      </c>
    </row>
    <row r="186" spans="1:2" ht="13.5">
      <c r="A186" s="155">
        <v>185</v>
      </c>
      <c r="B186" s="157" t="s">
        <v>366</v>
      </c>
    </row>
    <row r="187" spans="1:2" ht="13.5">
      <c r="A187" s="155">
        <v>186</v>
      </c>
      <c r="B187" s="157" t="s">
        <v>367</v>
      </c>
    </row>
    <row r="188" spans="1:2" ht="13.5">
      <c r="A188" s="155">
        <v>187</v>
      </c>
      <c r="B188" s="157" t="s">
        <v>368</v>
      </c>
    </row>
    <row r="189" spans="1:2" ht="13.5">
      <c r="A189" s="155">
        <v>188</v>
      </c>
      <c r="B189" s="157" t="s">
        <v>369</v>
      </c>
    </row>
    <row r="190" spans="1:2" ht="13.5">
      <c r="A190" s="155">
        <v>189</v>
      </c>
      <c r="B190" s="157" t="s">
        <v>370</v>
      </c>
    </row>
    <row r="191" spans="1:2" ht="13.5">
      <c r="A191" s="155">
        <v>190</v>
      </c>
      <c r="B191" s="157" t="s">
        <v>371</v>
      </c>
    </row>
    <row r="192" spans="1:2" ht="13.5">
      <c r="A192" s="155">
        <v>191</v>
      </c>
      <c r="B192" s="157" t="s">
        <v>372</v>
      </c>
    </row>
    <row r="193" spans="1:2" ht="13.5">
      <c r="A193" s="155">
        <v>192</v>
      </c>
      <c r="B193" s="157" t="s">
        <v>373</v>
      </c>
    </row>
    <row r="194" spans="1:2" ht="13.5">
      <c r="A194" s="155">
        <v>193</v>
      </c>
      <c r="B194" s="157" t="s">
        <v>571</v>
      </c>
    </row>
    <row r="195" spans="1:2" ht="13.5">
      <c r="A195" s="155">
        <v>194</v>
      </c>
      <c r="B195" s="157" t="s">
        <v>374</v>
      </c>
    </row>
    <row r="196" spans="1:2" ht="13.5">
      <c r="A196" s="155">
        <v>195</v>
      </c>
      <c r="B196" s="157" t="s">
        <v>375</v>
      </c>
    </row>
    <row r="197" spans="1:2" ht="13.5">
      <c r="A197" s="155">
        <v>196</v>
      </c>
      <c r="B197" s="157" t="s">
        <v>376</v>
      </c>
    </row>
    <row r="198" spans="1:2" ht="13.5">
      <c r="A198" s="155">
        <v>197</v>
      </c>
      <c r="B198" s="157" t="s">
        <v>377</v>
      </c>
    </row>
    <row r="199" spans="1:2" ht="13.5">
      <c r="A199" s="155">
        <v>198</v>
      </c>
      <c r="B199" s="157" t="s">
        <v>378</v>
      </c>
    </row>
    <row r="200" spans="1:2" ht="13.5">
      <c r="A200" s="155">
        <v>199</v>
      </c>
      <c r="B200" s="157" t="s">
        <v>379</v>
      </c>
    </row>
    <row r="201" spans="1:2" ht="13.5">
      <c r="A201" s="158">
        <v>200</v>
      </c>
      <c r="B201" s="157" t="s">
        <v>380</v>
      </c>
    </row>
    <row r="202" spans="1:2" ht="13.5">
      <c r="A202" s="155">
        <v>201</v>
      </c>
      <c r="B202" s="159" t="s">
        <v>381</v>
      </c>
    </row>
    <row r="203" spans="1:2" ht="13.5">
      <c r="A203" s="158">
        <v>202</v>
      </c>
      <c r="B203" s="157" t="s">
        <v>382</v>
      </c>
    </row>
    <row r="204" spans="1:2" ht="13.5">
      <c r="A204" s="155">
        <v>203</v>
      </c>
      <c r="B204" s="157" t="s">
        <v>383</v>
      </c>
    </row>
    <row r="205" spans="1:2" ht="13.5">
      <c r="A205" s="158">
        <v>204</v>
      </c>
      <c r="B205" s="157" t="s">
        <v>384</v>
      </c>
    </row>
    <row r="206" spans="1:2" ht="13.5">
      <c r="A206" s="155">
        <v>205</v>
      </c>
      <c r="B206" s="157" t="s">
        <v>385</v>
      </c>
    </row>
    <row r="207" spans="1:2" ht="13.5">
      <c r="A207" s="158">
        <v>206</v>
      </c>
      <c r="B207" s="157" t="s">
        <v>386</v>
      </c>
    </row>
    <row r="208" spans="1:2" ht="13.5">
      <c r="A208" s="155"/>
      <c r="B208" s="157"/>
    </row>
    <row r="209" spans="1:2" ht="13.5">
      <c r="A209" s="212"/>
      <c r="B209" s="213" t="s">
        <v>582</v>
      </c>
    </row>
    <row r="210" spans="1:2" ht="13.5">
      <c r="A210" s="214">
        <v>207</v>
      </c>
      <c r="B210" s="213" t="s">
        <v>572</v>
      </c>
    </row>
    <row r="211" spans="1:2" ht="13.5">
      <c r="A211" s="214">
        <v>208</v>
      </c>
      <c r="B211" s="213" t="s">
        <v>396</v>
      </c>
    </row>
    <row r="212" spans="1:2" ht="13.5">
      <c r="A212" s="214">
        <v>209</v>
      </c>
      <c r="B212" s="213" t="s">
        <v>397</v>
      </c>
    </row>
    <row r="213" spans="1:2" ht="13.5">
      <c r="A213" s="214">
        <v>210</v>
      </c>
      <c r="B213" s="213" t="s">
        <v>398</v>
      </c>
    </row>
    <row r="214" spans="1:2" ht="13.5">
      <c r="A214" s="214">
        <v>211</v>
      </c>
      <c r="B214" s="213" t="s">
        <v>399</v>
      </c>
    </row>
    <row r="215" spans="1:2" ht="13.5">
      <c r="A215" s="214">
        <v>212</v>
      </c>
      <c r="B215" s="213" t="s">
        <v>400</v>
      </c>
    </row>
    <row r="216" spans="1:2" ht="13.5">
      <c r="A216" s="214">
        <v>213</v>
      </c>
      <c r="B216" s="213" t="s">
        <v>574</v>
      </c>
    </row>
    <row r="217" spans="1:2" ht="13.5">
      <c r="A217" s="214"/>
      <c r="B217" s="213"/>
    </row>
    <row r="218" spans="1:2" ht="13.5">
      <c r="A218" s="214"/>
      <c r="B218" s="213" t="s">
        <v>583</v>
      </c>
    </row>
    <row r="219" spans="1:2" ht="13.5">
      <c r="A219" s="214">
        <v>214</v>
      </c>
      <c r="B219" s="213" t="s">
        <v>584</v>
      </c>
    </row>
    <row r="220" spans="1:2" ht="13.5">
      <c r="A220" s="155"/>
      <c r="B220" s="157"/>
    </row>
    <row r="221" spans="1:2" ht="13.5">
      <c r="A221" s="155"/>
      <c r="B221" s="157"/>
    </row>
    <row r="222" spans="1:2" ht="13.5">
      <c r="A222" s="155"/>
      <c r="B222" s="157"/>
    </row>
    <row r="223" spans="1:2" ht="13.5">
      <c r="A223" s="155"/>
      <c r="B223" s="157"/>
    </row>
    <row r="224" spans="1:2" ht="13.5">
      <c r="A224" s="155"/>
      <c r="B224" s="157"/>
    </row>
    <row r="225" spans="1:2" ht="13.5">
      <c r="A225" s="155"/>
      <c r="B225" s="157"/>
    </row>
    <row r="226" spans="1:2" ht="13.5">
      <c r="A226" s="155"/>
      <c r="B226" s="157"/>
    </row>
    <row r="227" spans="1:2" ht="13.5">
      <c r="A227" s="155"/>
      <c r="B227" s="157"/>
    </row>
    <row r="228" spans="1:2" ht="13.5">
      <c r="A228" s="155"/>
      <c r="B228" s="157"/>
    </row>
    <row r="229" spans="1:2" ht="13.5">
      <c r="A229" s="155"/>
      <c r="B229" s="157"/>
    </row>
    <row r="230" spans="1:2" ht="13.5">
      <c r="A230" s="155"/>
      <c r="B230" s="157"/>
    </row>
    <row r="231" spans="1:2" ht="13.5">
      <c r="A231" s="155"/>
      <c r="B231" s="157"/>
    </row>
    <row r="232" spans="1:2" ht="13.5">
      <c r="A232" s="155"/>
      <c r="B232" s="157"/>
    </row>
    <row r="233" spans="1:2" ht="13.5">
      <c r="A233" s="155"/>
      <c r="B233" s="157"/>
    </row>
    <row r="234" spans="1:2" ht="13.5">
      <c r="A234" s="155"/>
      <c r="B234" s="157"/>
    </row>
    <row r="235" spans="1:2" ht="13.5">
      <c r="A235" s="155"/>
      <c r="B235" s="157"/>
    </row>
    <row r="236" spans="1:2" ht="13.5">
      <c r="A236" s="155"/>
      <c r="B236" s="157"/>
    </row>
    <row r="237" spans="1:2" ht="13.5">
      <c r="A237" s="155"/>
      <c r="B237" s="157"/>
    </row>
    <row r="238" spans="1:2" ht="13.5">
      <c r="A238" s="155"/>
      <c r="B238" s="157"/>
    </row>
    <row r="239" spans="1:2" ht="13.5">
      <c r="A239" s="155"/>
      <c r="B239" s="157"/>
    </row>
    <row r="240" spans="1:2" ht="13.5">
      <c r="A240" s="155"/>
      <c r="B240" s="157"/>
    </row>
    <row r="241" spans="1:2" ht="13.5">
      <c r="A241" s="155"/>
      <c r="B241" s="157"/>
    </row>
    <row r="242" spans="1:2" ht="13.5">
      <c r="A242" s="155"/>
      <c r="B242" s="157"/>
    </row>
    <row r="243" spans="1:2" ht="13.5">
      <c r="A243" s="155"/>
      <c r="B243" s="157"/>
    </row>
    <row r="244" spans="1:2" ht="13.5">
      <c r="A244" s="155"/>
      <c r="B244" s="157"/>
    </row>
    <row r="245" spans="1:2" ht="13.5">
      <c r="A245" s="155"/>
      <c r="B245" s="157"/>
    </row>
    <row r="246" spans="1:2" ht="13.5">
      <c r="A246" s="155"/>
      <c r="B246" s="157"/>
    </row>
    <row r="247" spans="1:2" ht="13.5">
      <c r="A247" s="155"/>
      <c r="B247" s="157"/>
    </row>
    <row r="248" spans="1:2" ht="13.5">
      <c r="A248" s="155"/>
      <c r="B248" s="157"/>
    </row>
    <row r="249" spans="1:2" ht="13.5">
      <c r="A249" s="155"/>
      <c r="B249" s="157"/>
    </row>
    <row r="250" spans="1:2" ht="13.5">
      <c r="A250" s="155"/>
      <c r="B250" s="157"/>
    </row>
    <row r="251" spans="1:2" ht="13.5">
      <c r="A251" s="155"/>
      <c r="B251" s="157"/>
    </row>
    <row r="252" spans="1:2" ht="13.5">
      <c r="A252" s="155"/>
      <c r="B252" s="157"/>
    </row>
    <row r="253" spans="1:2" ht="13.5">
      <c r="A253" s="155"/>
      <c r="B253" s="157"/>
    </row>
    <row r="254" spans="1:2" ht="13.5">
      <c r="A254" s="155"/>
      <c r="B254" s="157"/>
    </row>
    <row r="255" spans="1:2" ht="13.5">
      <c r="A255" s="155"/>
      <c r="B255" s="157"/>
    </row>
    <row r="256" spans="1:2" ht="13.5">
      <c r="A256" s="155"/>
      <c r="B256" s="157"/>
    </row>
    <row r="257" spans="1:2" ht="13.5">
      <c r="A257" s="155"/>
      <c r="B257" s="157"/>
    </row>
    <row r="258" spans="1:2" ht="13.5">
      <c r="A258" s="155"/>
      <c r="B258" s="157"/>
    </row>
    <row r="259" spans="1:2" ht="13.5">
      <c r="A259" s="155"/>
      <c r="B259" s="157"/>
    </row>
    <row r="260" spans="1:2" ht="13.5">
      <c r="A260" s="155"/>
      <c r="B260" s="157"/>
    </row>
    <row r="261" spans="1:2" ht="13.5">
      <c r="A261" s="155"/>
      <c r="B261" s="157"/>
    </row>
    <row r="262" spans="1:2" ht="13.5">
      <c r="A262" s="155"/>
      <c r="B262" s="157"/>
    </row>
    <row r="263" spans="1:2" ht="13.5">
      <c r="A263" s="155"/>
      <c r="B263" s="157"/>
    </row>
    <row r="264" spans="1:2" ht="13.5">
      <c r="A264" s="155"/>
      <c r="B264" s="157"/>
    </row>
    <row r="265" spans="1:2" ht="13.5">
      <c r="A265" s="155"/>
      <c r="B265" s="157"/>
    </row>
    <row r="266" spans="1:2" ht="13.5">
      <c r="A266" s="155"/>
      <c r="B266" s="157"/>
    </row>
    <row r="267" spans="1:2" ht="13.5">
      <c r="A267" s="155"/>
      <c r="B267" s="157"/>
    </row>
    <row r="268" spans="1:2" ht="13.5">
      <c r="A268" s="155"/>
      <c r="B268" s="157"/>
    </row>
    <row r="269" spans="1:2" ht="13.5">
      <c r="A269" s="155"/>
      <c r="B269" s="157"/>
    </row>
    <row r="270" spans="1:2" ht="13.5">
      <c r="A270" s="155"/>
      <c r="B270" s="157"/>
    </row>
    <row r="271" spans="1:2" ht="13.5">
      <c r="A271" s="155"/>
      <c r="B271" s="157"/>
    </row>
    <row r="272" spans="1:2" ht="13.5">
      <c r="A272" s="155"/>
      <c r="B272" s="157"/>
    </row>
    <row r="273" spans="1:2" ht="13.5">
      <c r="A273" s="155"/>
      <c r="B273" s="157"/>
    </row>
    <row r="274" spans="1:2" ht="13.5">
      <c r="A274" s="155"/>
      <c r="B274" s="157"/>
    </row>
    <row r="275" spans="1:2" ht="13.5">
      <c r="A275" s="155"/>
      <c r="B275" s="157"/>
    </row>
    <row r="276" spans="1:2" ht="13.5">
      <c r="A276" s="155"/>
      <c r="B276" s="157"/>
    </row>
    <row r="277" spans="1:2" ht="13.5">
      <c r="A277" s="155"/>
      <c r="B277" s="157"/>
    </row>
    <row r="278" spans="1:2" ht="13.5">
      <c r="A278" s="155"/>
      <c r="B278" s="157"/>
    </row>
    <row r="279" spans="1:2" ht="13.5">
      <c r="A279" s="155"/>
      <c r="B279" s="157"/>
    </row>
    <row r="280" spans="1:2" ht="13.5">
      <c r="A280" s="155"/>
      <c r="B280" s="157"/>
    </row>
    <row r="281" spans="1:2" ht="13.5">
      <c r="A281" s="155"/>
      <c r="B281" s="157"/>
    </row>
    <row r="282" spans="1:2" ht="13.5">
      <c r="A282" s="155"/>
      <c r="B282" s="157"/>
    </row>
    <row r="283" spans="1:2" ht="13.5">
      <c r="A283" s="155"/>
      <c r="B283" s="157"/>
    </row>
    <row r="284" spans="1:2" ht="13.5">
      <c r="A284" s="155"/>
      <c r="B284" s="157"/>
    </row>
    <row r="285" spans="1:2" ht="13.5">
      <c r="A285" s="155"/>
      <c r="B285" s="157"/>
    </row>
    <row r="286" spans="1:2" ht="13.5">
      <c r="A286" s="155"/>
      <c r="B286" s="157"/>
    </row>
    <row r="287" spans="1:2" ht="13.5">
      <c r="A287" s="155"/>
      <c r="B287" s="157"/>
    </row>
    <row r="288" spans="1:2" ht="13.5">
      <c r="A288" s="155"/>
      <c r="B288" s="157"/>
    </row>
    <row r="289" spans="1:2" ht="13.5">
      <c r="A289" s="155"/>
      <c r="B289" s="157"/>
    </row>
    <row r="290" spans="1:2" ht="13.5">
      <c r="A290" s="155"/>
      <c r="B290" s="157"/>
    </row>
    <row r="291" spans="1:2" ht="13.5">
      <c r="A291" s="155"/>
      <c r="B291" s="157"/>
    </row>
    <row r="292" spans="1:2" ht="13.5">
      <c r="A292" s="155"/>
      <c r="B292" s="157"/>
    </row>
    <row r="293" spans="1:2" ht="13.5">
      <c r="A293" s="155"/>
      <c r="B293" s="157"/>
    </row>
    <row r="294" spans="1:2" ht="13.5">
      <c r="A294" s="155"/>
      <c r="B294" s="157"/>
    </row>
    <row r="295" spans="1:2" ht="13.5">
      <c r="A295" s="155"/>
      <c r="B295" s="157"/>
    </row>
    <row r="296" spans="1:2" ht="13.5">
      <c r="A296" s="155"/>
      <c r="B296" s="157"/>
    </row>
    <row r="297" spans="1:2" ht="13.5">
      <c r="A297" s="155"/>
      <c r="B297" s="157"/>
    </row>
    <row r="298" spans="1:2" ht="13.5">
      <c r="A298" s="155"/>
      <c r="B298" s="157"/>
    </row>
    <row r="299" spans="1:2" ht="13.5">
      <c r="A299" s="155"/>
      <c r="B299" s="157"/>
    </row>
    <row r="300" spans="1:2" ht="13.5">
      <c r="A300" s="155"/>
      <c r="B300" s="157"/>
    </row>
    <row r="301" spans="1:2" ht="13.5">
      <c r="A301" s="155"/>
      <c r="B301" s="157"/>
    </row>
    <row r="302" spans="1:2" ht="13.5">
      <c r="A302" s="155"/>
      <c r="B302" s="157"/>
    </row>
    <row r="303" spans="1:2" ht="13.5">
      <c r="A303" s="155"/>
      <c r="B303" s="157"/>
    </row>
    <row r="304" spans="1:2" ht="13.5">
      <c r="A304" s="155"/>
      <c r="B304" s="157"/>
    </row>
    <row r="305" spans="1:2" ht="13.5">
      <c r="A305" s="155"/>
      <c r="B305" s="157"/>
    </row>
    <row r="306" spans="1:2" ht="13.5">
      <c r="A306" s="155"/>
      <c r="B306" s="157"/>
    </row>
    <row r="307" spans="1:2" ht="13.5">
      <c r="A307" s="155"/>
      <c r="B307" s="157"/>
    </row>
    <row r="308" spans="1:2" ht="13.5">
      <c r="A308" s="155"/>
      <c r="B308" s="157"/>
    </row>
    <row r="309" spans="1:2" ht="13.5">
      <c r="A309" s="155"/>
      <c r="B309" s="157"/>
    </row>
    <row r="310" spans="1:2" ht="13.5">
      <c r="A310" s="155"/>
      <c r="B310" s="157"/>
    </row>
    <row r="311" spans="1:2" ht="13.5">
      <c r="A311" s="155"/>
      <c r="B311" s="157"/>
    </row>
    <row r="312" spans="1:2" ht="13.5">
      <c r="A312" s="155"/>
      <c r="B312" s="157"/>
    </row>
    <row r="313" spans="1:2" ht="13.5">
      <c r="A313" s="155"/>
      <c r="B313" s="157"/>
    </row>
    <row r="314" spans="1:2" ht="13.5">
      <c r="A314" s="155"/>
      <c r="B314" s="157"/>
    </row>
    <row r="315" spans="1:2" ht="13.5">
      <c r="A315" s="155"/>
      <c r="B315" s="157"/>
    </row>
    <row r="316" spans="1:2" ht="13.5">
      <c r="A316" s="155"/>
      <c r="B316" s="157"/>
    </row>
    <row r="317" spans="1:2" ht="13.5">
      <c r="A317" s="155"/>
      <c r="B317" s="157"/>
    </row>
    <row r="318" spans="1:2" ht="13.5">
      <c r="A318" s="155"/>
      <c r="B318" s="157"/>
    </row>
    <row r="319" spans="1:2" ht="13.5">
      <c r="A319" s="155"/>
      <c r="B319" s="157"/>
    </row>
    <row r="320" spans="1:2" ht="13.5">
      <c r="A320" s="155"/>
      <c r="B320" s="157"/>
    </row>
    <row r="321" spans="1:2" ht="13.5">
      <c r="A321" s="155"/>
      <c r="B321" s="157"/>
    </row>
    <row r="322" spans="1:2" ht="13.5">
      <c r="A322" s="155"/>
      <c r="B322" s="157"/>
    </row>
    <row r="323" spans="1:2" ht="13.5">
      <c r="A323" s="155"/>
      <c r="B323" s="157"/>
    </row>
    <row r="324" spans="1:2" ht="13.5">
      <c r="A324" s="155"/>
      <c r="B324" s="157"/>
    </row>
    <row r="325" spans="1:2" ht="13.5">
      <c r="A325" s="155"/>
      <c r="B325" s="157"/>
    </row>
    <row r="326" spans="1:2" ht="13.5">
      <c r="A326" s="155"/>
      <c r="B326" s="157"/>
    </row>
    <row r="327" spans="1:2" ht="13.5">
      <c r="A327" s="155"/>
      <c r="B327" s="157"/>
    </row>
    <row r="328" spans="1:2" ht="13.5">
      <c r="A328" s="155"/>
      <c r="B328" s="157"/>
    </row>
    <row r="329" spans="1:2" ht="13.5">
      <c r="A329" s="155"/>
      <c r="B329" s="157"/>
    </row>
    <row r="330" spans="1:2" ht="13.5">
      <c r="A330" s="155"/>
      <c r="B330" s="157"/>
    </row>
    <row r="331" spans="1:2" ht="13.5">
      <c r="A331" s="155"/>
      <c r="B331" s="157"/>
    </row>
    <row r="332" spans="1:2" ht="13.5">
      <c r="A332" s="155"/>
      <c r="B332" s="157"/>
    </row>
    <row r="333" spans="1:2" ht="13.5">
      <c r="A333" s="155"/>
      <c r="B333" s="157"/>
    </row>
    <row r="334" spans="1:2" ht="13.5">
      <c r="A334" s="155"/>
      <c r="B334" s="157"/>
    </row>
    <row r="335" spans="1:2" ht="13.5">
      <c r="A335" s="155"/>
      <c r="B335" s="157"/>
    </row>
    <row r="336" spans="1:2" ht="13.5">
      <c r="A336" s="155"/>
      <c r="B336" s="157"/>
    </row>
    <row r="337" spans="1:2" ht="13.5">
      <c r="A337" s="155"/>
      <c r="B337" s="157"/>
    </row>
    <row r="338" spans="1:2" ht="13.5">
      <c r="A338" s="155"/>
      <c r="B338" s="157"/>
    </row>
    <row r="339" spans="1:2" ht="13.5">
      <c r="A339" s="155"/>
      <c r="B339" s="157"/>
    </row>
    <row r="340" spans="1:2" ht="13.5">
      <c r="A340" s="155"/>
      <c r="B340" s="157"/>
    </row>
    <row r="341" spans="1:2" ht="13.5">
      <c r="A341" s="155"/>
      <c r="B341" s="157"/>
    </row>
    <row r="342" spans="1:2" ht="13.5">
      <c r="A342" s="155"/>
      <c r="B342" s="157"/>
    </row>
    <row r="343" spans="1:2" ht="13.5">
      <c r="A343" s="155"/>
      <c r="B343" s="157"/>
    </row>
    <row r="344" spans="1:2" ht="13.5">
      <c r="A344" s="155"/>
      <c r="B344" s="157"/>
    </row>
    <row r="345" spans="1:2" ht="13.5">
      <c r="A345" s="155"/>
      <c r="B345" s="157"/>
    </row>
    <row r="346" spans="1:2" ht="13.5">
      <c r="A346" s="155"/>
      <c r="B346" s="157"/>
    </row>
    <row r="347" spans="1:2" ht="13.5">
      <c r="A347" s="155"/>
      <c r="B347" s="157"/>
    </row>
    <row r="348" spans="1:2" ht="13.5">
      <c r="A348" s="155"/>
      <c r="B348" s="157"/>
    </row>
    <row r="349" spans="1:2" ht="13.5">
      <c r="A349" s="155"/>
      <c r="B349" s="157"/>
    </row>
    <row r="350" spans="1:2" ht="13.5">
      <c r="A350" s="155"/>
      <c r="B350" s="157"/>
    </row>
    <row r="351" spans="1:2" ht="13.5">
      <c r="A351" s="155"/>
      <c r="B351" s="157"/>
    </row>
    <row r="352" spans="1:2" ht="13.5">
      <c r="A352" s="155"/>
      <c r="B352" s="157"/>
    </row>
    <row r="353" spans="1:2" ht="13.5">
      <c r="A353" s="155"/>
      <c r="B353" s="157"/>
    </row>
    <row r="354" spans="1:2" ht="13.5">
      <c r="A354" s="155"/>
      <c r="B354" s="157"/>
    </row>
    <row r="355" spans="1:2" ht="13.5">
      <c r="A355" s="155"/>
      <c r="B355" s="157"/>
    </row>
    <row r="356" spans="1:2" ht="13.5">
      <c r="A356" s="155"/>
      <c r="B356" s="157"/>
    </row>
    <row r="357" spans="1:2" ht="13.5">
      <c r="A357" s="155"/>
      <c r="B357" s="157"/>
    </row>
    <row r="358" spans="1:2" ht="13.5">
      <c r="A358" s="155"/>
      <c r="B358" s="157"/>
    </row>
    <row r="359" spans="1:2" ht="13.5">
      <c r="A359" s="155"/>
      <c r="B359" s="157"/>
    </row>
    <row r="360" spans="1:2" ht="13.5">
      <c r="A360" s="155"/>
      <c r="B360" s="157"/>
    </row>
    <row r="361" spans="1:2" ht="13.5">
      <c r="A361" s="155"/>
      <c r="B361" s="157"/>
    </row>
    <row r="362" spans="1:2" ht="13.5">
      <c r="A362" s="155"/>
      <c r="B362" s="157"/>
    </row>
    <row r="363" spans="1:2" ht="13.5">
      <c r="A363" s="155"/>
      <c r="B363" s="157"/>
    </row>
    <row r="364" spans="1:2" ht="13.5">
      <c r="A364" s="155"/>
      <c r="B364" s="157"/>
    </row>
    <row r="365" spans="1:2" ht="13.5">
      <c r="A365" s="155"/>
      <c r="B365" s="157"/>
    </row>
    <row r="366" spans="1:2" ht="13.5">
      <c r="A366" s="155"/>
      <c r="B366" s="157"/>
    </row>
    <row r="367" spans="1:2" ht="13.5">
      <c r="A367" s="155"/>
      <c r="B367" s="157"/>
    </row>
    <row r="368" spans="1:2" ht="13.5">
      <c r="A368" s="155"/>
      <c r="B368" s="157"/>
    </row>
    <row r="369" spans="1:2" ht="13.5">
      <c r="A369" s="155"/>
      <c r="B369" s="157"/>
    </row>
    <row r="370" spans="1:2" ht="13.5">
      <c r="A370" s="155"/>
      <c r="B370" s="157"/>
    </row>
    <row r="371" spans="1:2" ht="13.5">
      <c r="A371" s="155"/>
      <c r="B371" s="157"/>
    </row>
    <row r="372" spans="1:2" ht="13.5">
      <c r="A372" s="155"/>
      <c r="B372" s="157"/>
    </row>
    <row r="373" spans="1:2" ht="13.5">
      <c r="A373" s="155"/>
      <c r="B373" s="157"/>
    </row>
    <row r="374" spans="1:2" ht="13.5">
      <c r="A374" s="155"/>
      <c r="B374" s="157"/>
    </row>
    <row r="375" spans="1:2" ht="13.5">
      <c r="A375" s="155"/>
      <c r="B375" s="157"/>
    </row>
    <row r="376" spans="1:2" ht="13.5">
      <c r="A376" s="155"/>
      <c r="B376" s="157"/>
    </row>
    <row r="377" spans="1:2" ht="13.5">
      <c r="A377" s="155"/>
      <c r="B377" s="157"/>
    </row>
    <row r="378" spans="1:2" ht="13.5">
      <c r="A378" s="155"/>
      <c r="B378" s="157"/>
    </row>
    <row r="379" spans="1:2" ht="13.5">
      <c r="A379" s="155"/>
      <c r="B379" s="157"/>
    </row>
    <row r="380" spans="1:2" ht="13.5">
      <c r="A380" s="155"/>
      <c r="B380" s="157"/>
    </row>
    <row r="381" spans="1:2" ht="13.5">
      <c r="A381" s="155"/>
      <c r="B381" s="157"/>
    </row>
    <row r="382" spans="1:2" ht="13.5">
      <c r="A382" s="155"/>
      <c r="B382" s="157"/>
    </row>
    <row r="383" spans="1:2" ht="13.5">
      <c r="A383" s="155"/>
      <c r="B383" s="157"/>
    </row>
    <row r="384" spans="1:2" ht="13.5">
      <c r="A384" s="155"/>
      <c r="B384" s="157"/>
    </row>
    <row r="385" spans="1:2" ht="13.5">
      <c r="A385" s="155"/>
      <c r="B385" s="157"/>
    </row>
    <row r="386" spans="1:2" ht="13.5">
      <c r="A386" s="155"/>
      <c r="B386" s="157"/>
    </row>
    <row r="387" spans="1:2" ht="13.5">
      <c r="A387" s="155"/>
      <c r="B387" s="157"/>
    </row>
    <row r="388" spans="1:2" ht="13.5">
      <c r="A388" s="155"/>
      <c r="B388" s="157"/>
    </row>
    <row r="389" spans="1:2" ht="13.5">
      <c r="A389" s="155"/>
      <c r="B389" s="157"/>
    </row>
    <row r="390" spans="1:2" ht="13.5">
      <c r="A390" s="155"/>
      <c r="B390" s="157"/>
    </row>
    <row r="391" spans="1:2" ht="13.5">
      <c r="A391" s="155"/>
      <c r="B391" s="157"/>
    </row>
    <row r="392" spans="1:2" ht="13.5">
      <c r="A392" s="155"/>
      <c r="B392" s="157"/>
    </row>
    <row r="393" spans="1:2" ht="13.5">
      <c r="A393" s="155"/>
      <c r="B393" s="157"/>
    </row>
    <row r="394" spans="1:2" ht="13.5">
      <c r="A394" s="155"/>
      <c r="B394" s="157"/>
    </row>
    <row r="395" spans="1:2" ht="13.5">
      <c r="A395" s="155"/>
      <c r="B395" s="157"/>
    </row>
    <row r="396" spans="1:2" ht="13.5">
      <c r="A396" s="155"/>
      <c r="B396" s="157"/>
    </row>
    <row r="397" spans="1:2" ht="13.5">
      <c r="A397" s="155"/>
      <c r="B397" s="157"/>
    </row>
    <row r="398" spans="1:2" ht="13.5">
      <c r="A398" s="155"/>
      <c r="B398" s="157"/>
    </row>
    <row r="399" spans="1:2" ht="13.5">
      <c r="A399" s="155"/>
      <c r="B399" s="157"/>
    </row>
    <row r="400" spans="1:2" ht="13.5">
      <c r="A400" s="155"/>
      <c r="B400" s="157"/>
    </row>
    <row r="401" spans="1:2" ht="13.5">
      <c r="A401" s="155"/>
      <c r="B401" s="157"/>
    </row>
    <row r="402" spans="1:2" ht="13.5">
      <c r="A402" s="155"/>
      <c r="B402" s="157"/>
    </row>
    <row r="403" spans="1:2" ht="13.5">
      <c r="A403" s="155"/>
      <c r="B403" s="157"/>
    </row>
    <row r="404" spans="1:2" ht="13.5">
      <c r="A404" s="155"/>
      <c r="B404" s="157"/>
    </row>
    <row r="405" spans="1:2" ht="13.5">
      <c r="A405" s="155"/>
      <c r="B405" s="157"/>
    </row>
    <row r="406" spans="1:2" ht="13.5">
      <c r="A406" s="155"/>
      <c r="B406" s="157"/>
    </row>
    <row r="407" spans="1:2" ht="13.5">
      <c r="A407" s="155"/>
      <c r="B407" s="157"/>
    </row>
    <row r="408" spans="1:2" ht="13.5">
      <c r="A408" s="155"/>
      <c r="B408" s="157"/>
    </row>
    <row r="409" spans="1:2" ht="13.5">
      <c r="A409" s="155"/>
      <c r="B409" s="157"/>
    </row>
    <row r="410" spans="1:2" ht="13.5">
      <c r="A410" s="155"/>
      <c r="B410" s="157"/>
    </row>
    <row r="411" spans="1:2" ht="13.5">
      <c r="A411" s="155"/>
      <c r="B411" s="157"/>
    </row>
    <row r="412" spans="1:2" ht="13.5">
      <c r="A412" s="155"/>
      <c r="B412" s="157"/>
    </row>
    <row r="413" spans="1:2" ht="13.5">
      <c r="A413" s="155"/>
      <c r="B413" s="157"/>
    </row>
    <row r="414" spans="1:2" ht="13.5">
      <c r="A414" s="155"/>
      <c r="B414" s="157"/>
    </row>
    <row r="415" spans="1:2" ht="13.5">
      <c r="A415" s="155"/>
      <c r="B415" s="157"/>
    </row>
    <row r="416" spans="1:2" ht="13.5">
      <c r="A416" s="155"/>
      <c r="B416" s="157"/>
    </row>
    <row r="417" spans="1:2" ht="13.5">
      <c r="A417" s="155"/>
      <c r="B417" s="157"/>
    </row>
    <row r="418" spans="1:2" ht="13.5">
      <c r="A418" s="155"/>
      <c r="B418" s="157"/>
    </row>
    <row r="419" spans="1:2" ht="13.5">
      <c r="A419" s="155"/>
      <c r="B419" s="157"/>
    </row>
    <row r="420" spans="1:2" ht="13.5">
      <c r="A420" s="155"/>
      <c r="B420" s="157"/>
    </row>
    <row r="421" spans="1:2" ht="13.5">
      <c r="A421" s="155"/>
      <c r="B421" s="157"/>
    </row>
    <row r="422" spans="1:2" ht="13.5">
      <c r="A422" s="155"/>
      <c r="B422" s="157"/>
    </row>
    <row r="423" spans="1:2" ht="13.5">
      <c r="A423" s="155"/>
      <c r="B423" s="157"/>
    </row>
    <row r="424" spans="1:2" ht="13.5">
      <c r="A424" s="155"/>
      <c r="B424" s="157"/>
    </row>
    <row r="425" spans="1:2" ht="13.5">
      <c r="A425" s="155"/>
      <c r="B425" s="157"/>
    </row>
    <row r="426" spans="1:2" ht="13.5">
      <c r="A426" s="155"/>
      <c r="B426" s="157"/>
    </row>
    <row r="427" spans="1:2" ht="13.5">
      <c r="A427" s="155"/>
      <c r="B427" s="157"/>
    </row>
    <row r="428" spans="1:2" ht="13.5">
      <c r="A428" s="155"/>
      <c r="B428" s="157"/>
    </row>
    <row r="429" spans="1:2" ht="13.5">
      <c r="A429" s="155"/>
      <c r="B429" s="157"/>
    </row>
    <row r="430" spans="1:2" ht="13.5">
      <c r="A430" s="155"/>
      <c r="B430" s="157"/>
    </row>
    <row r="431" spans="1:2" ht="13.5">
      <c r="A431" s="155"/>
      <c r="B431" s="157"/>
    </row>
    <row r="432" spans="1:2" ht="13.5">
      <c r="A432" s="155"/>
      <c r="B432" s="157"/>
    </row>
    <row r="433" spans="1:2" ht="13.5">
      <c r="A433" s="155"/>
      <c r="B433" s="157"/>
    </row>
    <row r="434" spans="1:2" ht="13.5">
      <c r="A434" s="155"/>
      <c r="B434" s="157"/>
    </row>
    <row r="435" spans="1:2" ht="13.5">
      <c r="A435" s="155"/>
      <c r="B435" s="157"/>
    </row>
    <row r="436" spans="1:2" ht="13.5">
      <c r="A436" s="155"/>
      <c r="B436" s="157"/>
    </row>
    <row r="437" spans="1:2" ht="13.5">
      <c r="A437" s="155"/>
      <c r="B437" s="157"/>
    </row>
    <row r="438" spans="1:2" ht="13.5">
      <c r="A438" s="155"/>
      <c r="B438" s="157"/>
    </row>
    <row r="439" spans="1:2" ht="13.5">
      <c r="A439" s="155"/>
      <c r="B439" s="157"/>
    </row>
    <row r="440" spans="1:2" ht="13.5">
      <c r="A440" s="155"/>
      <c r="B440" s="157"/>
    </row>
    <row r="441" spans="1:2" ht="13.5">
      <c r="A441" s="155"/>
      <c r="B441" s="157"/>
    </row>
    <row r="442" spans="1:2" ht="13.5">
      <c r="A442" s="155"/>
      <c r="B442" s="157"/>
    </row>
    <row r="443" spans="1:2" ht="13.5">
      <c r="A443" s="155"/>
      <c r="B443" s="157"/>
    </row>
    <row r="444" spans="1:2" ht="13.5">
      <c r="A444" s="155"/>
      <c r="B444" s="157"/>
    </row>
    <row r="445" spans="1:2" ht="13.5">
      <c r="A445" s="155"/>
      <c r="B445" s="157"/>
    </row>
    <row r="446" spans="1:2" ht="13.5">
      <c r="A446" s="155"/>
      <c r="B446" s="157"/>
    </row>
    <row r="447" spans="1:2" ht="13.5">
      <c r="A447" s="155"/>
      <c r="B447" s="157"/>
    </row>
    <row r="448" spans="1:2" ht="13.5">
      <c r="A448" s="155"/>
      <c r="B448" s="157"/>
    </row>
    <row r="449" spans="1:2" ht="13.5">
      <c r="A449" s="155"/>
      <c r="B449" s="157"/>
    </row>
    <row r="450" spans="1:2" ht="13.5">
      <c r="A450" s="155"/>
      <c r="B450" s="157"/>
    </row>
    <row r="451" spans="1:2" ht="13.5">
      <c r="A451" s="155"/>
      <c r="B451" s="157"/>
    </row>
    <row r="452" spans="1:2" ht="13.5">
      <c r="A452" s="155"/>
      <c r="B452" s="157"/>
    </row>
    <row r="453" spans="1:2" ht="13.5">
      <c r="A453" s="155"/>
      <c r="B453" s="157"/>
    </row>
    <row r="454" spans="1:2" ht="13.5">
      <c r="A454" s="155"/>
      <c r="B454" s="157"/>
    </row>
    <row r="455" spans="1:2" ht="13.5">
      <c r="A455" s="155"/>
      <c r="B455" s="157"/>
    </row>
    <row r="456" spans="1:2" ht="13.5">
      <c r="A456" s="155"/>
      <c r="B456" s="157"/>
    </row>
    <row r="457" spans="1:2" ht="13.5">
      <c r="A457" s="155"/>
      <c r="B457" s="157"/>
    </row>
    <row r="458" spans="1:2" ht="13.5">
      <c r="A458" s="155"/>
      <c r="B458" s="157"/>
    </row>
    <row r="459" spans="1:2" ht="13.5">
      <c r="A459" s="155"/>
      <c r="B459" s="157"/>
    </row>
    <row r="460" spans="1:2" ht="13.5">
      <c r="A460" s="155"/>
      <c r="B460" s="157"/>
    </row>
    <row r="461" spans="1:2" ht="13.5">
      <c r="A461" s="155"/>
      <c r="B461" s="157"/>
    </row>
    <row r="462" spans="1:2" ht="13.5">
      <c r="A462" s="155"/>
      <c r="B462" s="157"/>
    </row>
    <row r="463" spans="1:2" ht="13.5">
      <c r="A463" s="155"/>
      <c r="B463" s="157"/>
    </row>
    <row r="464" spans="1:2" ht="13.5">
      <c r="A464" s="155"/>
      <c r="B464" s="157"/>
    </row>
    <row r="465" spans="1:2" ht="13.5">
      <c r="A465" s="155"/>
      <c r="B465" s="157"/>
    </row>
    <row r="466" spans="1:2" ht="13.5">
      <c r="A466" s="155"/>
      <c r="B466" s="157"/>
    </row>
    <row r="467" spans="1:2" ht="13.5">
      <c r="A467" s="155"/>
      <c r="B467" s="157"/>
    </row>
    <row r="468" spans="1:2" ht="13.5">
      <c r="A468" s="155"/>
      <c r="B468" s="157"/>
    </row>
    <row r="469" spans="1:2" ht="13.5">
      <c r="A469" s="155"/>
      <c r="B469" s="157"/>
    </row>
    <row r="470" spans="1:2" ht="13.5">
      <c r="A470" s="155"/>
      <c r="B470" s="157"/>
    </row>
    <row r="471" spans="1:2" ht="13.5">
      <c r="A471" s="155"/>
      <c r="B471" s="157"/>
    </row>
    <row r="472" spans="1:2" ht="13.5">
      <c r="A472" s="155"/>
      <c r="B472" s="157"/>
    </row>
    <row r="473" spans="1:2" ht="13.5">
      <c r="A473" s="155"/>
      <c r="B473" s="157"/>
    </row>
    <row r="474" spans="1:2" ht="13.5">
      <c r="A474" s="155"/>
      <c r="B474" s="157"/>
    </row>
    <row r="475" spans="1:2" ht="13.5">
      <c r="A475" s="155"/>
      <c r="B475" s="157"/>
    </row>
    <row r="476" spans="1:2" ht="13.5">
      <c r="A476" s="155"/>
      <c r="B476" s="157"/>
    </row>
    <row r="477" spans="1:2" ht="13.5">
      <c r="A477" s="155"/>
      <c r="B477" s="157"/>
    </row>
    <row r="478" spans="1:2" ht="13.5">
      <c r="A478" s="155"/>
      <c r="B478" s="157"/>
    </row>
    <row r="479" spans="1:2" ht="13.5">
      <c r="A479" s="155"/>
      <c r="B479" s="157"/>
    </row>
    <row r="480" spans="1:2" ht="13.5">
      <c r="A480" s="155"/>
      <c r="B480" s="157"/>
    </row>
    <row r="481" spans="1:2" ht="13.5">
      <c r="A481" s="155"/>
      <c r="B481" s="157"/>
    </row>
    <row r="482" spans="1:2" ht="13.5">
      <c r="A482" s="155"/>
      <c r="B482" s="157"/>
    </row>
    <row r="483" spans="1:2" ht="13.5">
      <c r="A483" s="155"/>
      <c r="B483" s="157"/>
    </row>
    <row r="484" spans="1:2" ht="13.5">
      <c r="A484" s="155"/>
      <c r="B484" s="157"/>
    </row>
    <row r="485" spans="1:2" ht="13.5">
      <c r="A485" s="155"/>
      <c r="B485" s="157"/>
    </row>
    <row r="486" spans="1:2" ht="13.5">
      <c r="A486" s="155"/>
      <c r="B486" s="157"/>
    </row>
    <row r="487" spans="1:2" ht="13.5">
      <c r="A487" s="155"/>
      <c r="B487" s="157"/>
    </row>
    <row r="488" spans="1:2" ht="13.5">
      <c r="A488" s="155"/>
      <c r="B488" s="157"/>
    </row>
    <row r="489" spans="1:2" ht="13.5">
      <c r="A489" s="155"/>
      <c r="B489" s="157"/>
    </row>
    <row r="490" spans="1:2" ht="13.5">
      <c r="A490" s="155"/>
      <c r="B490" s="157"/>
    </row>
    <row r="491" spans="1:2" ht="13.5">
      <c r="A491" s="155"/>
      <c r="B491" s="157"/>
    </row>
    <row r="492" spans="1:2" ht="13.5">
      <c r="A492" s="155"/>
      <c r="B492" s="157"/>
    </row>
    <row r="493" spans="1:2" ht="13.5">
      <c r="A493" s="155"/>
      <c r="B493" s="157"/>
    </row>
    <row r="494" spans="1:2" ht="13.5">
      <c r="A494" s="155"/>
      <c r="B494" s="157"/>
    </row>
    <row r="495" spans="1:2" ht="13.5">
      <c r="A495" s="155"/>
      <c r="B495" s="157"/>
    </row>
    <row r="496" spans="1:2" ht="13.5">
      <c r="A496" s="155"/>
      <c r="B496" s="157"/>
    </row>
    <row r="497" spans="1:2" ht="13.5">
      <c r="A497" s="155"/>
      <c r="B497" s="157"/>
    </row>
    <row r="498" spans="1:2" ht="13.5">
      <c r="A498" s="155"/>
      <c r="B498" s="157"/>
    </row>
    <row r="499" spans="1:2" ht="13.5">
      <c r="A499" s="155"/>
      <c r="B499" s="157"/>
    </row>
    <row r="500" spans="1:2" ht="13.5">
      <c r="A500" s="155"/>
      <c r="B500" s="157"/>
    </row>
    <row r="501" spans="1:2" ht="13.5">
      <c r="A501" s="155"/>
      <c r="B501" s="157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日東ベスト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経営企画部PC7D014</dc:creator>
  <cp:keywords/>
  <dc:description/>
  <cp:lastModifiedBy>遠藤 雅芳</cp:lastModifiedBy>
  <cp:lastPrinted>2018-01-11T09:57:22Z</cp:lastPrinted>
  <dcterms:created xsi:type="dcterms:W3CDTF">2008-09-13T02:15:09Z</dcterms:created>
  <dcterms:modified xsi:type="dcterms:W3CDTF">2023-02-07T04:05:40Z</dcterms:modified>
  <cp:category/>
  <cp:version/>
  <cp:contentType/>
  <cp:contentStatus/>
</cp:coreProperties>
</file>